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tente\Dropbox\FILE EXCEL PER SITO\ok\"/>
    </mc:Choice>
  </mc:AlternateContent>
  <xr:revisionPtr revIDLastSave="0" documentId="13_ncr:1_{DC46263A-19AE-4A6F-9D06-01E39142750E}" xr6:coauthVersionLast="47" xr6:coauthVersionMax="47" xr10:uidLastSave="{00000000-0000-0000-0000-000000000000}"/>
  <bookViews>
    <workbookView xWindow="-108" yWindow="-108" windowWidth="23256" windowHeight="12456" tabRatio="894" activeTab="14" xr2:uid="{00000000-000D-0000-FFFF-FFFF00000000}"/>
  </bookViews>
  <sheets>
    <sheet name="indice" sheetId="39" r:id="rId1"/>
    <sheet name="Figura 1" sheetId="24" r:id="rId2"/>
    <sheet name="Tabella 1" sheetId="23" r:id="rId3"/>
    <sheet name="Tabella 2" sheetId="27" r:id="rId4"/>
    <sheet name="Figura 2" sheetId="28" r:id="rId5"/>
    <sheet name="Figura 3" sheetId="26" r:id="rId6"/>
    <sheet name="Tabella 3 " sheetId="40" r:id="rId7"/>
    <sheet name="Figura 4" sheetId="33" r:id="rId8"/>
    <sheet name="Tabella 4" sheetId="34" r:id="rId9"/>
    <sheet name="Tabella 5" sheetId="31" r:id="rId10"/>
    <sheet name="Tabella 6" sheetId="35" r:id="rId11"/>
    <sheet name="Tabella 7" sheetId="30" r:id="rId12"/>
    <sheet name="Tabella 8" sheetId="36" r:id="rId13"/>
    <sheet name="Tabella 9" sheetId="37" r:id="rId14"/>
    <sheet name="Figura 5" sheetId="38" r:id="rId15"/>
  </sheets>
  <definedNames>
    <definedName name="_xlnm._FilterDatabase" localSheetId="5" hidden="1">'Figura 3'!$A$25:$C$25</definedName>
    <definedName name="_xlchart.v5.0" hidden="1">'Figura 4'!$W$4</definedName>
    <definedName name="_xlchart.v5.1" hidden="1">'Figura 4'!$W$5:$W$25</definedName>
    <definedName name="_xlchart.v5.2" hidden="1">'Figura 4'!$X$4</definedName>
    <definedName name="_xlchart.v5.3" hidden="1">'Figura 4'!$X$5:$X$25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IOGimportcountries">#REF!</definedName>
    <definedName name="btnMenuImportAsciiDirectory">"btnMenuimportAsciiDirectory"</definedName>
    <definedName name="ChosenCountry">#REF!</definedName>
    <definedName name="ChosenUnit">#REF!</definedName>
    <definedName name="ChosenYear">#REF!</definedName>
    <definedName name="CountCoal">#REF!</definedName>
    <definedName name="CountEle">#REF!</definedName>
    <definedName name="CountGas">#REF!</definedName>
    <definedName name="CountOil">#REF!</definedName>
    <definedName name="CountRen">#REF!</definedName>
    <definedName name="Countries">#REF!</definedName>
    <definedName name="Country">#REF!</definedName>
    <definedName name="CountryCode">#REF!</definedName>
    <definedName name="CountryList">#REF!</definedName>
    <definedName name="CountryRow">#REF!</definedName>
    <definedName name="CountryRowBBIOGImport">#REF!</definedName>
    <definedName name="defaultCalorificValuesUpperLeft">#REF!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#REF!</definedName>
    <definedName name="GCV">#REF!</definedName>
    <definedName name="IndexYear">#REF!</definedName>
    <definedName name="IsoCodes">#REF!</definedName>
    <definedName name="Lang">#REF!</definedName>
    <definedName name="LangCntry">#REF!</definedName>
    <definedName name="LANGCover">#REF!</definedName>
    <definedName name="LangMenu">#REF!</definedName>
    <definedName name="LangT1C">#REF!</definedName>
    <definedName name="LangT1R">#REF!</definedName>
    <definedName name="LangT2bC">#REF!</definedName>
    <definedName name="LangT2bR">#REF!</definedName>
    <definedName name="LangT2C">#REF!</definedName>
    <definedName name="LANGT2R">#REF!</definedName>
    <definedName name="LangT3C">#REF!</definedName>
    <definedName name="LangT3R_1">#REF!</definedName>
    <definedName name="LangT3R_2">#REF!</definedName>
    <definedName name="LangT4C">#REF!</definedName>
    <definedName name="LANGT4C1">#REF!</definedName>
    <definedName name="LANGT4C2">#REF!</definedName>
    <definedName name="LANGT4R">#REF!</definedName>
    <definedName name="LangT4R_1">#REF!</definedName>
    <definedName name="LangT4R_2">#REF!</definedName>
    <definedName name="LangT5aR">#REF!</definedName>
    <definedName name="LangT5bC">#REF!</definedName>
    <definedName name="LangT5bR">#REF!</definedName>
    <definedName name="LangT5C">#REF!</definedName>
    <definedName name="LangT5cC">#REF!</definedName>
    <definedName name="LangT5cR">#REF!</definedName>
    <definedName name="LangT5R">#REF!</definedName>
    <definedName name="LangT6C">#REF!</definedName>
    <definedName name="LangT6R">#REF!</definedName>
    <definedName name="LANGTS">#REF!</definedName>
    <definedName name="LangTS1">#REF!</definedName>
    <definedName name="LangTS2">#REF!</definedName>
    <definedName name="LangTS2b">#REF!</definedName>
    <definedName name="LangTS2b2">#REF!</definedName>
    <definedName name="LangTS3i">#REF!</definedName>
    <definedName name="LangTS3ii">#REF!</definedName>
    <definedName name="LangTS4i">#REF!</definedName>
    <definedName name="LangTS4ii">#REF!</definedName>
    <definedName name="LangTS5">#REF!</definedName>
    <definedName name="LangTSele34">#REF!</definedName>
    <definedName name="language_code_list">#REF!</definedName>
    <definedName name="LastYear">#REF!</definedName>
    <definedName name="MCM">#REF!</definedName>
    <definedName name="MenuButton">#REF!</definedName>
    <definedName name="oilCalorificValuesUpperLeft">#REF!</definedName>
    <definedName name="PartnersISO">#REF!</definedName>
    <definedName name="PartnersList">#REF!</definedName>
    <definedName name="Resolution">1</definedName>
    <definedName name="RussianVisible">#REF!</definedName>
    <definedName name="ShortNamesISO">#REF!</definedName>
    <definedName name="Source">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xtCodeFilter">#REF!</definedName>
    <definedName name="TJ">#REF!</definedName>
    <definedName name="TP.Petroleum">#REF!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YEARS">#REF!</definedName>
    <definedName name="Yearstock">#REF!+1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9" l="1"/>
  <c r="A14" i="39" l="1"/>
  <c r="A13" i="39"/>
  <c r="A12" i="39"/>
  <c r="A11" i="39"/>
  <c r="A10" i="39"/>
  <c r="A9" i="39"/>
  <c r="A8" i="39"/>
  <c r="A7" i="39"/>
  <c r="A5" i="39"/>
  <c r="A4" i="39"/>
  <c r="A3" i="39"/>
  <c r="A2" i="39"/>
  <c r="A1" i="39"/>
  <c r="G51" i="38"/>
  <c r="F52" i="38" s="1"/>
  <c r="F40" i="38" s="1"/>
  <c r="G43" i="38"/>
  <c r="E43" i="38" s="1"/>
  <c r="L40" i="38"/>
  <c r="B43" i="38" l="1"/>
  <c r="E52" i="38"/>
  <c r="E40" i="38" s="1"/>
  <c r="D52" i="38"/>
  <c r="D40" i="38" s="1"/>
  <c r="D43" i="38"/>
  <c r="B52" i="38"/>
  <c r="B40" i="38" s="1"/>
  <c r="C52" i="38"/>
  <c r="C40" i="38" s="1"/>
  <c r="C43" i="38"/>
  <c r="I34" i="28" l="1"/>
  <c r="J35" i="28"/>
  <c r="K35" i="28" s="1"/>
  <c r="L35" i="28" s="1"/>
  <c r="M35" i="28" s="1"/>
  <c r="N35" i="28" s="1"/>
  <c r="O35" i="28" s="1"/>
  <c r="P35" i="28" s="1"/>
  <c r="Q35" i="28" s="1"/>
  <c r="J37" i="28"/>
  <c r="C32" i="28" l="1"/>
  <c r="D32" i="28" s="1"/>
  <c r="E32" i="28" s="1"/>
  <c r="F32" i="28" s="1"/>
  <c r="G32" i="28" s="1"/>
  <c r="H32" i="28" s="1"/>
  <c r="I32" i="28" s="1"/>
  <c r="J32" i="28" s="1"/>
  <c r="K32" i="28" s="1"/>
  <c r="L32" i="28" s="1"/>
  <c r="M32" i="28" s="1"/>
  <c r="N32" i="28" s="1"/>
  <c r="O32" i="28" s="1"/>
  <c r="P32" i="28" s="1"/>
  <c r="Q32" i="28" s="1"/>
</calcChain>
</file>

<file path=xl/sharedStrings.xml><?xml version="1.0" encoding="utf-8"?>
<sst xmlns="http://schemas.openxmlformats.org/spreadsheetml/2006/main" count="327" uniqueCount="164">
  <si>
    <t>Gas naturale</t>
  </si>
  <si>
    <t>Solare</t>
  </si>
  <si>
    <t>Bioenergie (compresi i rifiuti)</t>
  </si>
  <si>
    <t>Bioenergie</t>
  </si>
  <si>
    <t>Idrico</t>
  </si>
  <si>
    <t>Biomasse</t>
  </si>
  <si>
    <t>Geotermoelettrico</t>
  </si>
  <si>
    <t>Veneto</t>
  </si>
  <si>
    <t>Eolico</t>
  </si>
  <si>
    <t>Fotovoltaico</t>
  </si>
  <si>
    <t>Umbria</t>
  </si>
  <si>
    <t>Trentino-Alto Adige</t>
  </si>
  <si>
    <t>Toscana</t>
  </si>
  <si>
    <t>Sicilia</t>
  </si>
  <si>
    <t>Sardegna</t>
  </si>
  <si>
    <t>Puglia</t>
  </si>
  <si>
    <t>Piemonte</t>
  </si>
  <si>
    <t>Molise</t>
  </si>
  <si>
    <t>Marche</t>
  </si>
  <si>
    <t>Lombardia</t>
  </si>
  <si>
    <t>Liguria</t>
  </si>
  <si>
    <t>Lazio</t>
  </si>
  <si>
    <t>Friuli-Venezia Giulia</t>
  </si>
  <si>
    <t>Emilia-Romagna</t>
  </si>
  <si>
    <t>Campania</t>
  </si>
  <si>
    <t>Calabria</t>
  </si>
  <si>
    <t>Basilicata</t>
  </si>
  <si>
    <t>Abruzzo</t>
  </si>
  <si>
    <t>Centro</t>
  </si>
  <si>
    <t>Italia</t>
  </si>
  <si>
    <t>Consumo interno lordo</t>
  </si>
  <si>
    <t>Rinnovabili</t>
  </si>
  <si>
    <t>% realizzazione</t>
  </si>
  <si>
    <t>Valle d'Aosta</t>
  </si>
  <si>
    <t>Totale</t>
  </si>
  <si>
    <t>Idroelettrico</t>
  </si>
  <si>
    <t>Geotermico</t>
  </si>
  <si>
    <t>PNIEC 2030</t>
  </si>
  <si>
    <t>Obiettivo 2030</t>
  </si>
  <si>
    <t>MW</t>
  </si>
  <si>
    <t>Mtep</t>
  </si>
  <si>
    <t>%</t>
  </si>
  <si>
    <t>Gap al 2030</t>
  </si>
  <si>
    <t>Geotermia</t>
  </si>
  <si>
    <t>Petrolio e derivati</t>
  </si>
  <si>
    <t>Rinnovabili e bioliquidi</t>
  </si>
  <si>
    <t>Import energia elettrica</t>
  </si>
  <si>
    <t>Fonti energetiche</t>
  </si>
  <si>
    <t>Dato storico</t>
  </si>
  <si>
    <t>Regioni</t>
  </si>
  <si>
    <t>Variazioni</t>
  </si>
  <si>
    <t>gen 21-ago 25</t>
  </si>
  <si>
    <t>Ripartizione territoriale</t>
  </si>
  <si>
    <t>Consumi finali lordi da FER</t>
  </si>
  <si>
    <t>PNIEC</t>
  </si>
  <si>
    <t>Consuni finali lordi</t>
  </si>
  <si>
    <t xml:space="preserve">Consumi finali settore elettrico </t>
  </si>
  <si>
    <t>gen 21-2030</t>
  </si>
  <si>
    <t>Capacità installata</t>
  </si>
  <si>
    <t>Italia (GW)</t>
  </si>
  <si>
    <t>on shore</t>
  </si>
  <si>
    <t>off-shore</t>
  </si>
  <si>
    <t>Tabella 3. Capacità installata da fonti rinnovabili per regione (MW)</t>
  </si>
  <si>
    <t>Target Aree Idonee 2030</t>
  </si>
  <si>
    <t>ago 25-2030</t>
  </si>
  <si>
    <t>Trend storico</t>
  </si>
  <si>
    <t>Figura 2. Dinamica della quota FER nei consumi finali del settore elettrico e target Pniec 2024 (2015-2030)</t>
  </si>
  <si>
    <t>Fonti fossili</t>
  </si>
  <si>
    <t>Saldo con l'estero</t>
  </si>
  <si>
    <t>Spesa O&amp;M</t>
  </si>
  <si>
    <t>Investimenti</t>
  </si>
  <si>
    <t>Mln euro</t>
  </si>
  <si>
    <t>2026-2030</t>
  </si>
  <si>
    <t>Capacità addizionale target D.A.I</t>
  </si>
  <si>
    <t>Tabella 9. Stima fabbisogno investimenti per la realizzazione degli impianti (2026-2030)</t>
  </si>
  <si>
    <t>Nord-Ovest</t>
  </si>
  <si>
    <t>Nord-Est</t>
  </si>
  <si>
    <t>Sud</t>
  </si>
  <si>
    <t>Isole</t>
  </si>
  <si>
    <t>Figura 5. Stima impatto occupazionale del raggiungimento dei target Pniec, 2026-2035 (ULA)</t>
  </si>
  <si>
    <t>Addetti temporanei</t>
  </si>
  <si>
    <t>Addetti permanenti</t>
  </si>
  <si>
    <t>Italia - temporanei</t>
  </si>
  <si>
    <t>Mezzogiorno - temporanei</t>
  </si>
  <si>
    <t>Italia - permanenti</t>
  </si>
  <si>
    <t>Mezzogiorno - permanenti</t>
  </si>
  <si>
    <t>Addetti temporanei - Italia</t>
  </si>
  <si>
    <t>Addetti temporanei - Mezzogiorno</t>
  </si>
  <si>
    <t>Addetti permanenti - Italia</t>
  </si>
  <si>
    <t>Addetti permanenti - Mezzogiorno</t>
  </si>
  <si>
    <t>Combustibili solidi (a)</t>
  </si>
  <si>
    <t>Fonte: elaborazioni Svimez su dati Mase (2024) e Ispra (2025).</t>
  </si>
  <si>
    <t>(a) inclusi rifiuti non rinnovabili e gas siderurgici</t>
  </si>
  <si>
    <t>p.p.</t>
  </si>
  <si>
    <t>-</t>
  </si>
  <si>
    <t>Var. 2025-2030</t>
  </si>
  <si>
    <t>Tabella 1. Consumi interni lordi di energia per fonte, 2025 e scenario PNIEC 2030</t>
  </si>
  <si>
    <t>Figura 1. Distribuzione dei consumi interni lordi di energia per fonte (%), 2021 e 2025</t>
  </si>
  <si>
    <t>Tabella 2. Consumi finali lordi di energia e nel settore elettrico per fonte, 2023 e PNIEC</t>
  </si>
  <si>
    <t>Fonte: elaborazioni Svimez su dati Gse.</t>
  </si>
  <si>
    <t>Fonte: elaborazioni Svimez su dati Terna.</t>
  </si>
  <si>
    <t>Figura 4. Decreto Aree idonee: realizzazione target regionali, agosto 2025 (%)</t>
  </si>
  <si>
    <t>Fonte: elaborazione Svimez su dati Terna.</t>
  </si>
  <si>
    <t>Macroaree e regioni</t>
  </si>
  <si>
    <t>Macroaeree</t>
  </si>
  <si>
    <t>Fonte: elaborazioni Svimez su dati Terna Econnection.</t>
  </si>
  <si>
    <t>Tabella 5. Richieste di connessione alla rete elettrica per fonte, agosto 2025 (GW)</t>
  </si>
  <si>
    <t xml:space="preserve">(a) richieste di connessione che hanno superato le prime tre fasi (Soluzione Tecnica Minima Generale da accettare, STMG accettate, Progetti in valutazione) e appartengono alle fasi 4 (Progetti con nulla osta) e 5 (Soluzione Tecnica Minima di Dettaglio/Contratti). </t>
  </si>
  <si>
    <t>Tabella 7. Gap capacità installata rispetto a target Aree Idonee e potenziale sviluppo regionale al 2030 per fonte (MW)</t>
  </si>
  <si>
    <t>Fonte: elaborazioni Svimez su dati Terna e Gse.</t>
  </si>
  <si>
    <t>Milioni di euro</t>
  </si>
  <si>
    <t>Fonte</t>
  </si>
  <si>
    <t>Fonte: elaborazioni Svimez su dati Eurostat e Ispra 2025.</t>
  </si>
  <si>
    <t>Consumi finali settore elettrico da FER</t>
  </si>
  <si>
    <t>Figura 3. Richiesta di energia elettrica, 2021 e 2025(a) (TWh)</t>
  </si>
  <si>
    <t>Tabella 6. Richieste di connessione alla rete elettrica in fase avanzata (a) per fonte, agosto 2025 (GW)</t>
  </si>
  <si>
    <t>Tabella 8. Stima spese O&amp;M per impianti rinnovabili nel settore elettrico, 2021, 2025 (agosto)  e 2030</t>
  </si>
  <si>
    <t>Bioenergie (a)</t>
  </si>
  <si>
    <t>(a) anno scorrevole, calcolato come somma degli ultimi 12 mesi (agosto 2024-agosto 2025).</t>
  </si>
  <si>
    <t>(a) inclusi Biogas, Biomasse solide e Bioliquidi.</t>
  </si>
  <si>
    <t>Liguria (a)</t>
  </si>
  <si>
    <t>Lombardia (a)</t>
  </si>
  <si>
    <t>Marche (a)</t>
  </si>
  <si>
    <t>Trentino-Alto Adige (a)</t>
  </si>
  <si>
    <t>Umbria (a)</t>
  </si>
  <si>
    <t>Valle d'Aosta (a)</t>
  </si>
  <si>
    <t>Abruzzo (a)</t>
  </si>
  <si>
    <t>(a) per i progetti in stato avanzato inferiori a 200 MW sono state utilizzate le quote relative a tutti i progetti.</t>
  </si>
  <si>
    <t xml:space="preserve">  Nord-Ovest</t>
  </si>
  <si>
    <t xml:space="preserve">        Valle d'Aosta</t>
  </si>
  <si>
    <t xml:space="preserve">        Piemonte</t>
  </si>
  <si>
    <t xml:space="preserve">        Liguria</t>
  </si>
  <si>
    <t xml:space="preserve">        Lombardia</t>
  </si>
  <si>
    <t xml:space="preserve">        Veneto</t>
  </si>
  <si>
    <t xml:space="preserve">        Emilia-Romagna</t>
  </si>
  <si>
    <t xml:space="preserve">        Toscana</t>
  </si>
  <si>
    <t xml:space="preserve">        Umbria</t>
  </si>
  <si>
    <t xml:space="preserve">        Marche</t>
  </si>
  <si>
    <t xml:space="preserve">        Lazio</t>
  </si>
  <si>
    <t xml:space="preserve">        Abruzzo</t>
  </si>
  <si>
    <t xml:space="preserve">        Campania</t>
  </si>
  <si>
    <t xml:space="preserve">        Molise</t>
  </si>
  <si>
    <t xml:space="preserve">        Puglia</t>
  </si>
  <si>
    <t xml:space="preserve">        Basilicata</t>
  </si>
  <si>
    <t xml:space="preserve">        Calabria</t>
  </si>
  <si>
    <t xml:space="preserve">        Sicilia</t>
  </si>
  <si>
    <t xml:space="preserve">        Sardegna</t>
  </si>
  <si>
    <t xml:space="preserve">  Nord-Est</t>
  </si>
  <si>
    <t xml:space="preserve">  Centro</t>
  </si>
  <si>
    <t xml:space="preserve">  Mezzogiorno</t>
  </si>
  <si>
    <t xml:space="preserve">   Nord Ovest</t>
  </si>
  <si>
    <t xml:space="preserve">   Nord Est</t>
  </si>
  <si>
    <t xml:space="preserve">   Centro</t>
  </si>
  <si>
    <t xml:space="preserve">   Mezzogiorno</t>
  </si>
  <si>
    <t xml:space="preserve">          Sud</t>
  </si>
  <si>
    <t xml:space="preserve">           Isole</t>
  </si>
  <si>
    <t xml:space="preserve">           Sud</t>
  </si>
  <si>
    <t xml:space="preserve">        Trentino-Alto Agide</t>
  </si>
  <si>
    <t xml:space="preserve">        Friuli-Venezia Giulia</t>
  </si>
  <si>
    <t xml:space="preserve">        Trentino-Alto Adige</t>
  </si>
  <si>
    <t>Tabella 4. Capacità installata da FER per fonte e regione, agosto 2025 (MW)</t>
  </si>
  <si>
    <t xml:space="preserve">Fonte: elaborazioni Svimez </t>
  </si>
  <si>
    <t xml:space="preserve">   Nord-Ovest</t>
  </si>
  <si>
    <t xml:space="preserve">   Nord-Est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</si>
</sst>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0.0%"/>
    <numFmt numFmtId="167" formatCode="_-* #,##0.0_-;\-* #,##0.0_-;_-* &quot;-&quot;??_-;_-@_-"/>
    <numFmt numFmtId="168" formatCode="0.0"/>
    <numFmt numFmtId="169" formatCode="#,##0_ ;\-#,##0\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Barlow Semi Condensed"/>
    </font>
    <font>
      <i/>
      <sz val="11"/>
      <color theme="1"/>
      <name val="Barlow Semi Condensed"/>
    </font>
    <font>
      <sz val="12"/>
      <color theme="1"/>
      <name val="Barlow Semi Condensed"/>
    </font>
    <font>
      <sz val="11"/>
      <color theme="1"/>
      <name val="Barlow Condensed"/>
    </font>
    <font>
      <b/>
      <sz val="11"/>
      <color rgb="FFFF0000"/>
      <name val="Barlow Condensed"/>
    </font>
    <font>
      <sz val="12"/>
      <color theme="1"/>
      <name val="Barlow Condensed"/>
    </font>
    <font>
      <i/>
      <sz val="12"/>
      <color theme="1"/>
      <name val="Barlow Condense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3" fillId="0" borderId="0" applyFill="0" applyBorder="0" applyAlignment="0" applyProtection="0"/>
  </cellStyleXfs>
  <cellXfs count="117">
    <xf numFmtId="0" fontId="0" fillId="0" borderId="0" xfId="0"/>
    <xf numFmtId="3" fontId="0" fillId="0" borderId="0" xfId="0" applyNumberFormat="1"/>
    <xf numFmtId="0" fontId="2" fillId="0" borderId="0" xfId="0" applyFont="1"/>
    <xf numFmtId="166" fontId="0" fillId="0" borderId="0" xfId="2" applyNumberFormat="1" applyFont="1"/>
    <xf numFmtId="0" fontId="0" fillId="2" borderId="0" xfId="0" applyFill="1"/>
    <xf numFmtId="165" fontId="0" fillId="0" borderId="0" xfId="0" applyNumberFormat="1"/>
    <xf numFmtId="165" fontId="0" fillId="0" borderId="0" xfId="1" applyNumberFormat="1" applyFont="1"/>
    <xf numFmtId="9" fontId="0" fillId="0" borderId="0" xfId="2" applyFont="1"/>
    <xf numFmtId="2" fontId="0" fillId="0" borderId="0" xfId="0" applyNumberFormat="1"/>
    <xf numFmtId="9" fontId="0" fillId="0" borderId="0" xfId="0" applyNumberFormat="1"/>
    <xf numFmtId="167" fontId="0" fillId="0" borderId="0" xfId="1" applyNumberFormat="1" applyFont="1" applyBorder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wrapText="1"/>
    </xf>
    <xf numFmtId="168" fontId="6" fillId="0" borderId="0" xfId="0" applyNumberFormat="1" applyFont="1"/>
    <xf numFmtId="168" fontId="0" fillId="0" borderId="0" xfId="0" applyNumberFormat="1" applyAlignment="1">
      <alignment horizontal="right" vertical="center"/>
    </xf>
    <xf numFmtId="9" fontId="0" fillId="0" borderId="0" xfId="2" applyFont="1" applyFill="1" applyBorder="1"/>
    <xf numFmtId="0" fontId="6" fillId="0" borderId="0" xfId="0" applyFont="1"/>
    <xf numFmtId="165" fontId="5" fillId="2" borderId="0" xfId="1" applyNumberFormat="1" applyFont="1" applyFill="1"/>
    <xf numFmtId="9" fontId="0" fillId="0" borderId="0" xfId="2" applyFont="1" applyBorder="1"/>
    <xf numFmtId="166" fontId="0" fillId="0" borderId="0" xfId="2" applyNumberFormat="1" applyFont="1" applyBorder="1"/>
    <xf numFmtId="0" fontId="0" fillId="0" borderId="0" xfId="0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wrapText="1"/>
    </xf>
    <xf numFmtId="166" fontId="7" fillId="0" borderId="0" xfId="2" applyNumberFormat="1" applyFont="1" applyFill="1"/>
    <xf numFmtId="2" fontId="7" fillId="0" borderId="0" xfId="0" applyNumberFormat="1" applyFont="1"/>
    <xf numFmtId="9" fontId="7" fillId="0" borderId="0" xfId="2" applyFont="1" applyFill="1" applyBorder="1"/>
    <xf numFmtId="0" fontId="7" fillId="0" borderId="0" xfId="0" applyFont="1" applyAlignment="1">
      <alignment horizontal="center" vertical="center"/>
    </xf>
    <xf numFmtId="168" fontId="7" fillId="0" borderId="0" xfId="1" applyNumberFormat="1" applyFont="1" applyFill="1" applyBorder="1"/>
    <xf numFmtId="168" fontId="8" fillId="0" borderId="0" xfId="1" applyNumberFormat="1" applyFont="1" applyFill="1" applyBorder="1"/>
    <xf numFmtId="2" fontId="7" fillId="0" borderId="0" xfId="1" applyNumberFormat="1" applyFont="1" applyFill="1" applyBorder="1"/>
    <xf numFmtId="9" fontId="7" fillId="0" borderId="0" xfId="2" applyFont="1" applyFill="1" applyBorder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center"/>
    </xf>
    <xf numFmtId="43" fontId="7" fillId="0" borderId="0" xfId="0" applyNumberFormat="1" applyFont="1"/>
    <xf numFmtId="165" fontId="1" fillId="0" borderId="0" xfId="1" applyNumberFormat="1" applyFont="1"/>
    <xf numFmtId="0" fontId="10" fillId="0" borderId="0" xfId="0" applyFont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68" fontId="10" fillId="0" borderId="0" xfId="2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68" fontId="10" fillId="0" borderId="1" xfId="2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68" fontId="10" fillId="0" borderId="2" xfId="0" applyNumberFormat="1" applyFont="1" applyBorder="1" applyAlignment="1">
      <alignment horizontal="center" vertical="center"/>
    </xf>
    <xf numFmtId="1" fontId="10" fillId="0" borderId="2" xfId="2" applyNumberFormat="1" applyFont="1" applyFill="1" applyBorder="1" applyAlignment="1">
      <alignment horizontal="center" vertical="center"/>
    </xf>
    <xf numFmtId="2" fontId="10" fillId="0" borderId="2" xfId="2" applyNumberFormat="1" applyFont="1" applyFill="1" applyBorder="1" applyAlignment="1">
      <alignment horizontal="center" vertical="center"/>
    </xf>
    <xf numFmtId="168" fontId="11" fillId="0" borderId="0" xfId="0" applyNumberFormat="1" applyFont="1"/>
    <xf numFmtId="168" fontId="10" fillId="0" borderId="0" xfId="0" applyNumberFormat="1" applyFont="1"/>
    <xf numFmtId="9" fontId="10" fillId="0" borderId="0" xfId="2" applyFont="1" applyFill="1"/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3" xfId="0" applyFont="1" applyBorder="1"/>
    <xf numFmtId="0" fontId="12" fillId="0" borderId="0" xfId="0" applyFont="1" applyAlignment="1">
      <alignment horizontal="left" indent="2"/>
    </xf>
    <xf numFmtId="0" fontId="12" fillId="0" borderId="1" xfId="0" applyFont="1" applyBorder="1" applyAlignment="1">
      <alignment horizontal="left" indent="2"/>
    </xf>
    <xf numFmtId="0" fontId="12" fillId="0" borderId="0" xfId="0" applyFont="1" applyAlignment="1">
      <alignment horizontal="left"/>
    </xf>
    <xf numFmtId="168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168" fontId="12" fillId="0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12" fillId="0" borderId="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8" fontId="12" fillId="0" borderId="0" xfId="1" applyNumberFormat="1" applyFont="1" applyFill="1" applyBorder="1" applyAlignment="1">
      <alignment horizontal="center" vertical="center"/>
    </xf>
    <xf numFmtId="168" fontId="12" fillId="0" borderId="1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" fontId="12" fillId="0" borderId="4" xfId="0" applyNumberFormat="1" applyFont="1" applyBorder="1" applyAlignment="1">
      <alignment horizontal="center" vertical="center" wrapText="1"/>
    </xf>
    <xf numFmtId="3" fontId="12" fillId="0" borderId="0" xfId="0" applyNumberFormat="1" applyFont="1"/>
    <xf numFmtId="0" fontId="12" fillId="0" borderId="0" xfId="0" quotePrefix="1" applyFont="1"/>
    <xf numFmtId="0" fontId="12" fillId="0" borderId="1" xfId="0" quotePrefix="1" applyFont="1" applyBorder="1"/>
    <xf numFmtId="3" fontId="12" fillId="0" borderId="1" xfId="0" applyNumberFormat="1" applyFont="1" applyBorder="1"/>
    <xf numFmtId="3" fontId="12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7" fontId="12" fillId="0" borderId="0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2" fontId="12" fillId="0" borderId="0" xfId="0" applyNumberFormat="1" applyFont="1"/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/>
    <xf numFmtId="9" fontId="12" fillId="0" borderId="0" xfId="2" applyFont="1" applyFill="1" applyBorder="1"/>
    <xf numFmtId="168" fontId="12" fillId="0" borderId="2" xfId="0" applyNumberFormat="1" applyFont="1" applyBorder="1" applyAlignment="1">
      <alignment horizontal="center" vertical="center"/>
    </xf>
    <xf numFmtId="168" fontId="13" fillId="0" borderId="0" xfId="2" applyNumberFormat="1" applyFont="1" applyFill="1" applyBorder="1" applyAlignment="1">
      <alignment horizontal="center" vertical="center"/>
    </xf>
    <xf numFmtId="168" fontId="13" fillId="0" borderId="1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9" fontId="12" fillId="0" borderId="0" xfId="2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8" fontId="12" fillId="0" borderId="2" xfId="1" applyNumberFormat="1" applyFont="1" applyFill="1" applyBorder="1" applyAlignment="1">
      <alignment horizontal="center" vertical="center"/>
    </xf>
    <xf numFmtId="168" fontId="13" fillId="0" borderId="0" xfId="1" applyNumberFormat="1" applyFont="1" applyFill="1" applyBorder="1" applyAlignment="1">
      <alignment horizontal="center" vertical="center"/>
    </xf>
    <xf numFmtId="168" fontId="13" fillId="0" borderId="1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Alignment="1">
      <alignment horizontal="center" vertical="center"/>
    </xf>
    <xf numFmtId="3" fontId="12" fillId="0" borderId="0" xfId="2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169" fontId="12" fillId="0" borderId="0" xfId="1" applyNumberFormat="1" applyFont="1" applyFill="1" applyBorder="1" applyAlignment="1">
      <alignment horizontal="center" vertical="center"/>
    </xf>
    <xf numFmtId="169" fontId="12" fillId="0" borderId="1" xfId="1" applyNumberFormat="1" applyFont="1" applyFill="1" applyBorder="1" applyAlignment="1">
      <alignment horizontal="center" vertical="center"/>
    </xf>
    <xf numFmtId="169" fontId="12" fillId="0" borderId="0" xfId="1" applyNumberFormat="1" applyFont="1" applyFill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</cellXfs>
  <cellStyles count="9">
    <cellStyle name="Migliaia" xfId="1" builtinId="3"/>
    <cellStyle name="Migliaia 2" xfId="7" xr:uid="{00000000-0005-0000-0000-000001000000}"/>
    <cellStyle name="Migliaia 3 2" xfId="4" xr:uid="{00000000-0005-0000-0000-000002000000}"/>
    <cellStyle name="Normale" xfId="0" builtinId="0"/>
    <cellStyle name="Normale 2" xfId="3" xr:uid="{00000000-0005-0000-0000-000004000000}"/>
    <cellStyle name="Normale 5" xfId="5" xr:uid="{00000000-0005-0000-0000-000005000000}"/>
    <cellStyle name="Percentuale" xfId="2" builtinId="5"/>
    <cellStyle name="Percentuale 2" xfId="8" xr:uid="{00000000-0005-0000-0000-000007000000}"/>
    <cellStyle name="Percentuale 3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1'!$G$24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1'!$F$25:$F$29</c:f>
              <c:strCache>
                <c:ptCount val="5"/>
                <c:pt idx="0">
                  <c:v>Petrolio e derivati</c:v>
                </c:pt>
                <c:pt idx="1">
                  <c:v>Gas naturale</c:v>
                </c:pt>
                <c:pt idx="2">
                  <c:v>Rinnovabili e bioliquidi</c:v>
                </c:pt>
                <c:pt idx="3">
                  <c:v>Import energia elettrica</c:v>
                </c:pt>
                <c:pt idx="4">
                  <c:v>Combustibili solidi (a)</c:v>
                </c:pt>
              </c:strCache>
            </c:strRef>
          </c:cat>
          <c:val>
            <c:numRef>
              <c:f>'Figura 1'!$G$25:$G$29</c:f>
              <c:numCache>
                <c:formatCode>0.0</c:formatCode>
                <c:ptCount val="5"/>
                <c:pt idx="0">
                  <c:v>33.096838309881768</c:v>
                </c:pt>
                <c:pt idx="1">
                  <c:v>40.522486584072652</c:v>
                </c:pt>
                <c:pt idx="2">
                  <c:v>19.644156037346292</c:v>
                </c:pt>
                <c:pt idx="3">
                  <c:v>2.3881425883125087</c:v>
                </c:pt>
                <c:pt idx="4">
                  <c:v>4.3483764803867793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C-4407-BBBE-CFB6E5B1CD80}"/>
            </c:ext>
          </c:extLst>
        </c:ser>
        <c:ser>
          <c:idx val="1"/>
          <c:order val="1"/>
          <c:tx>
            <c:strRef>
              <c:f>'Figura 1'!$H$24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1'!$F$25:$F$29</c:f>
              <c:strCache>
                <c:ptCount val="5"/>
                <c:pt idx="0">
                  <c:v>Petrolio e derivati</c:v>
                </c:pt>
                <c:pt idx="1">
                  <c:v>Gas naturale</c:v>
                </c:pt>
                <c:pt idx="2">
                  <c:v>Rinnovabili e bioliquidi</c:v>
                </c:pt>
                <c:pt idx="3">
                  <c:v>Import energia elettrica</c:v>
                </c:pt>
                <c:pt idx="4">
                  <c:v>Combustibili solidi (a)</c:v>
                </c:pt>
              </c:strCache>
            </c:strRef>
          </c:cat>
          <c:val>
            <c:numRef>
              <c:f>'Figura 1'!$H$25:$H$29</c:f>
              <c:numCache>
                <c:formatCode>0.0</c:formatCode>
                <c:ptCount val="5"/>
                <c:pt idx="0">
                  <c:v>36.786498831897909</c:v>
                </c:pt>
                <c:pt idx="1">
                  <c:v>36.612155235538204</c:v>
                </c:pt>
                <c:pt idx="2">
                  <c:v>21.269918755884099</c:v>
                </c:pt>
                <c:pt idx="3">
                  <c:v>3.0579866801492384</c:v>
                </c:pt>
                <c:pt idx="4">
                  <c:v>2.2734404965305628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0C-4407-BBBE-CFB6E5B1C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365792"/>
        <c:axId val="598344672"/>
      </c:barChart>
      <c:catAx>
        <c:axId val="59836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98344672"/>
        <c:crosses val="autoZero"/>
        <c:auto val="1"/>
        <c:lblAlgn val="ctr"/>
        <c:lblOffset val="100"/>
        <c:noMultiLvlLbl val="0"/>
      </c:catAx>
      <c:valAx>
        <c:axId val="59834467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9836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2'!$A$33</c:f>
              <c:strCache>
                <c:ptCount val="1"/>
                <c:pt idx="0">
                  <c:v>Dato storico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200" b="0" i="0" u="none" strike="noStrike" kern="1200" baseline="0">
                    <a:solidFill>
                      <a:schemeClr val="tx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2'!$B$32:$Q$32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'Figura 2'!$B$33:$Q$33</c:f>
              <c:numCache>
                <c:formatCode>0.0</c:formatCode>
                <c:ptCount val="16"/>
                <c:pt idx="0">
                  <c:v>33.5</c:v>
                </c:pt>
                <c:pt idx="1">
                  <c:v>34</c:v>
                </c:pt>
                <c:pt idx="2">
                  <c:v>34.1</c:v>
                </c:pt>
                <c:pt idx="3">
                  <c:v>33.9</c:v>
                </c:pt>
                <c:pt idx="4">
                  <c:v>35</c:v>
                </c:pt>
                <c:pt idx="5">
                  <c:v>38.1</c:v>
                </c:pt>
                <c:pt idx="6">
                  <c:v>36</c:v>
                </c:pt>
                <c:pt idx="7">
                  <c:v>37.1</c:v>
                </c:pt>
                <c:pt idx="8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2-45DD-815A-F7DB351EB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914024"/>
        <c:axId val="367917624"/>
      </c:barChart>
      <c:lineChart>
        <c:grouping val="standard"/>
        <c:varyColors val="0"/>
        <c:ser>
          <c:idx val="2"/>
          <c:order val="1"/>
          <c:tx>
            <c:strRef>
              <c:f>'Figura 2'!$A$35</c:f>
              <c:strCache>
                <c:ptCount val="1"/>
                <c:pt idx="0">
                  <c:v>Trend storico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1.0180707559175363E-2"/>
                  <c:y val="-3.550295857988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0E-F449-999E-515F21E78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/>
                    </a:solidFill>
                    <a:latin typeface="Barlow Semi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2'!$B$32:$Q$32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'Figura 2'!$B$35:$Q$35</c:f>
              <c:numCache>
                <c:formatCode>General</c:formatCode>
                <c:ptCount val="16"/>
                <c:pt idx="8" formatCode="0.0">
                  <c:v>38.1</c:v>
                </c:pt>
                <c:pt idx="9" formatCode="0.0">
                  <c:v>38.675000000000004</c:v>
                </c:pt>
                <c:pt idx="10" formatCode="0.0">
                  <c:v>39.250000000000007</c:v>
                </c:pt>
                <c:pt idx="11" formatCode="0.0">
                  <c:v>39.82500000000001</c:v>
                </c:pt>
                <c:pt idx="12" formatCode="0.0">
                  <c:v>40.400000000000013</c:v>
                </c:pt>
                <c:pt idx="13" formatCode="0.0">
                  <c:v>40.975000000000016</c:v>
                </c:pt>
                <c:pt idx="14" formatCode="0.0">
                  <c:v>41.550000000000018</c:v>
                </c:pt>
                <c:pt idx="15" formatCode="0.0">
                  <c:v>42.125000000000021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E-F449-999E-515F21E78EE3}"/>
            </c:ext>
          </c:extLst>
        </c:ser>
        <c:ser>
          <c:idx val="1"/>
          <c:order val="2"/>
          <c:tx>
            <c:strRef>
              <c:f>'Figura 2'!$A$34</c:f>
              <c:strCache>
                <c:ptCount val="1"/>
                <c:pt idx="0">
                  <c:v>Obiettivo 2030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0"/>
                  <c:y val="-3.2653061224489799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lang="en-US" sz="1100" b="0" i="0" u="none" strike="noStrike" kern="1200" baseline="0">
                      <a:solidFill>
                        <a:schemeClr val="tx1"/>
                      </a:solidFill>
                      <a:latin typeface="Barlow Semi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12-45DD-815A-F7DB351EBC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/>
                    </a:solidFill>
                    <a:latin typeface="Barlow Semi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2'!$B$32:$Q$32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'Figura 2'!$B$34:$Q$34</c:f>
              <c:numCache>
                <c:formatCode>0.0</c:formatCode>
                <c:ptCount val="16"/>
                <c:pt idx="7">
                  <c:v>37.1</c:v>
                </c:pt>
                <c:pt idx="8">
                  <c:v>39</c:v>
                </c:pt>
                <c:pt idx="9">
                  <c:v>43.4</c:v>
                </c:pt>
                <c:pt idx="10">
                  <c:v>47.4</c:v>
                </c:pt>
                <c:pt idx="11">
                  <c:v>50.8</c:v>
                </c:pt>
                <c:pt idx="12">
                  <c:v>54.1</c:v>
                </c:pt>
                <c:pt idx="13">
                  <c:v>57.3</c:v>
                </c:pt>
                <c:pt idx="14">
                  <c:v>60.4</c:v>
                </c:pt>
                <c:pt idx="15">
                  <c:v>63.395400801764936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2-45DD-815A-F7DB351EB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914024"/>
        <c:axId val="367917624"/>
      </c:lineChart>
      <c:catAx>
        <c:axId val="36791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367917624"/>
        <c:crosses val="autoZero"/>
        <c:auto val="1"/>
        <c:lblAlgn val="ctr"/>
        <c:lblOffset val="100"/>
        <c:noMultiLvlLbl val="0"/>
      </c:catAx>
      <c:valAx>
        <c:axId val="367917624"/>
        <c:scaling>
          <c:orientation val="minMax"/>
          <c:max val="65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36791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3'!$B$25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63768200619554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C-465F-825A-4F5112F8A7C3}"/>
                </c:ext>
              </c:extLst>
            </c:dLbl>
            <c:dLbl>
              <c:idx val="2"/>
              <c:layout>
                <c:manualLayout>
                  <c:x val="-1.39130460185865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C-465F-825A-4F5112F8A7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200" b="0" i="0" u="none" strike="noStrike" kern="1200" baseline="0">
                    <a:solidFill>
                      <a:schemeClr val="tx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3'!$A$26:$A$32</c:f>
              <c:strCache>
                <c:ptCount val="7"/>
                <c:pt idx="0">
                  <c:v>Fonti fossili</c:v>
                </c:pt>
                <c:pt idx="1">
                  <c:v>Saldo con l'estero</c:v>
                </c:pt>
                <c:pt idx="2">
                  <c:v>Idrico</c:v>
                </c:pt>
                <c:pt idx="3">
                  <c:v>Solare</c:v>
                </c:pt>
                <c:pt idx="4">
                  <c:v>Eolico</c:v>
                </c:pt>
                <c:pt idx="5">
                  <c:v>Biomasse</c:v>
                </c:pt>
                <c:pt idx="6">
                  <c:v>Geotermico</c:v>
                </c:pt>
              </c:strCache>
            </c:strRef>
          </c:cat>
          <c:val>
            <c:numRef>
              <c:f>'Figura 3'!$B$26:$B$32</c:f>
              <c:numCache>
                <c:formatCode>0.0</c:formatCode>
                <c:ptCount val="7"/>
                <c:pt idx="0">
                  <c:v>163.863</c:v>
                </c:pt>
                <c:pt idx="1">
                  <c:v>42.79</c:v>
                </c:pt>
                <c:pt idx="2">
                  <c:v>44.878</c:v>
                </c:pt>
                <c:pt idx="3">
                  <c:v>24.632999999999999</c:v>
                </c:pt>
                <c:pt idx="4">
                  <c:v>20.724</c:v>
                </c:pt>
                <c:pt idx="5">
                  <c:v>17.495999999999999</c:v>
                </c:pt>
                <c:pt idx="6">
                  <c:v>5.5350000000000001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E-4F78-8C0C-CB105E463269}"/>
            </c:ext>
          </c:extLst>
        </c:ser>
        <c:ser>
          <c:idx val="1"/>
          <c:order val="1"/>
          <c:tx>
            <c:strRef>
              <c:f>'Figura 3'!$C$25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913046018586429E-2"/>
                  <c:y val="-7.02418662007831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C-465F-825A-4F5112F8A7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200" b="0" i="0" u="none" strike="noStrike" kern="1200" baseline="0">
                    <a:solidFill>
                      <a:schemeClr val="tx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3'!$A$26:$A$32</c:f>
              <c:strCache>
                <c:ptCount val="7"/>
                <c:pt idx="0">
                  <c:v>Fonti fossili</c:v>
                </c:pt>
                <c:pt idx="1">
                  <c:v>Saldo con l'estero</c:v>
                </c:pt>
                <c:pt idx="2">
                  <c:v>Idrico</c:v>
                </c:pt>
                <c:pt idx="3">
                  <c:v>Solare</c:v>
                </c:pt>
                <c:pt idx="4">
                  <c:v>Eolico</c:v>
                </c:pt>
                <c:pt idx="5">
                  <c:v>Biomasse</c:v>
                </c:pt>
                <c:pt idx="6">
                  <c:v>Geotermico</c:v>
                </c:pt>
              </c:strCache>
            </c:strRef>
          </c:cat>
          <c:val>
            <c:numRef>
              <c:f>'Figura 3'!$C$26:$C$32</c:f>
              <c:numCache>
                <c:formatCode>0.0</c:formatCode>
                <c:ptCount val="7"/>
                <c:pt idx="0">
                  <c:v>135.63499999999999</c:v>
                </c:pt>
                <c:pt idx="1">
                  <c:v>47.363</c:v>
                </c:pt>
                <c:pt idx="2">
                  <c:v>44.173000000000002</c:v>
                </c:pt>
                <c:pt idx="3">
                  <c:v>41.866</c:v>
                </c:pt>
                <c:pt idx="4">
                  <c:v>21.789000000000001</c:v>
                </c:pt>
                <c:pt idx="5">
                  <c:v>13.167999999999999</c:v>
                </c:pt>
                <c:pt idx="6">
                  <c:v>5.2430000000000003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E-4F78-8C0C-CB105E463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106768"/>
        <c:axId val="611113968"/>
      </c:barChart>
      <c:catAx>
        <c:axId val="61110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11113968"/>
        <c:crosses val="autoZero"/>
        <c:auto val="1"/>
        <c:lblAlgn val="ctr"/>
        <c:lblOffset val="100"/>
        <c:tickLblSkip val="1"/>
        <c:noMultiLvlLbl val="0"/>
      </c:catAx>
      <c:valAx>
        <c:axId val="6111139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1110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'Figura 5'!$J$6</c:f>
              <c:strCache>
                <c:ptCount val="1"/>
                <c:pt idx="0">
                  <c:v>Addetti permanenti - Italia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'Figura 5'!$K$3:$O$3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'Figura 5'!$K$6:$O$6</c:f>
              <c:numCache>
                <c:formatCode>_-* #,##0_-;\-* #,##0_-;_-* "-"??_-;_-@_-</c:formatCode>
                <c:ptCount val="5"/>
                <c:pt idx="0">
                  <c:v>40602.906664226372</c:v>
                </c:pt>
                <c:pt idx="1">
                  <c:v>45287.675549574327</c:v>
                </c:pt>
                <c:pt idx="2">
                  <c:v>49972.444434922283</c:v>
                </c:pt>
                <c:pt idx="3">
                  <c:v>54657.213320270239</c:v>
                </c:pt>
                <c:pt idx="4">
                  <c:v>59341.982205618195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39-44B1-A0E2-6C7B9B2B843B}"/>
            </c:ext>
          </c:extLst>
        </c:ser>
        <c:ser>
          <c:idx val="3"/>
          <c:order val="3"/>
          <c:tx>
            <c:strRef>
              <c:f>'Figura 5'!$J$7</c:f>
              <c:strCache>
                <c:ptCount val="1"/>
                <c:pt idx="0">
                  <c:v>Addetti permanenti - Mezzogiorno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'Figura 5'!$K$3:$O$3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'Figura 5'!$K$7:$O$7</c:f>
              <c:numCache>
                <c:formatCode>_-* #,##0_-;\-* #,##0_-;_-* "-"??_-;_-@_-</c:formatCode>
                <c:ptCount val="5"/>
                <c:pt idx="0">
                  <c:v>17465.771113216899</c:v>
                </c:pt>
                <c:pt idx="1">
                  <c:v>19480.974156350196</c:v>
                </c:pt>
                <c:pt idx="2">
                  <c:v>21496.177199483525</c:v>
                </c:pt>
                <c:pt idx="3">
                  <c:v>23511.380242616855</c:v>
                </c:pt>
                <c:pt idx="4">
                  <c:v>25526.583285750185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39-44B1-A0E2-6C7B9B2B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29268687"/>
        <c:axId val="1129279247"/>
      </c:barChart>
      <c:lineChart>
        <c:grouping val="standard"/>
        <c:varyColors val="0"/>
        <c:ser>
          <c:idx val="0"/>
          <c:order val="0"/>
          <c:tx>
            <c:strRef>
              <c:f>'Figura 5'!$J$4</c:f>
              <c:strCache>
                <c:ptCount val="1"/>
                <c:pt idx="0">
                  <c:v>Addetti temporanei - Italia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'Figura 5'!$K$3:$O$3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'Figura 5'!$K$4:$O$4</c:f>
              <c:numCache>
                <c:formatCode>_-* #,##0_-;\-* #,##0_-;_-* "-"??_-;_-@_-</c:formatCode>
                <c:ptCount val="5"/>
                <c:pt idx="0">
                  <c:v>96455.352971019805</c:v>
                </c:pt>
                <c:pt idx="1">
                  <c:v>115746.42356522375</c:v>
                </c:pt>
                <c:pt idx="2">
                  <c:v>135037.49415942773</c:v>
                </c:pt>
                <c:pt idx="3">
                  <c:v>106100.88826812177</c:v>
                </c:pt>
                <c:pt idx="4">
                  <c:v>106100.88826812177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9-44B1-A0E2-6C7B9B2B843B}"/>
            </c:ext>
          </c:extLst>
        </c:ser>
        <c:ser>
          <c:idx val="1"/>
          <c:order val="1"/>
          <c:tx>
            <c:strRef>
              <c:f>'Figura 5'!$J$5</c:f>
              <c:strCache>
                <c:ptCount val="1"/>
                <c:pt idx="0">
                  <c:v>Addetti temporanei - Mezzogiorno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'Figura 5'!$K$3:$O$3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'Figura 5'!$K$5:$O$5</c:f>
              <c:numCache>
                <c:formatCode>_-* #,##0_-;\-* #,##0_-;_-* "-"??_-;_-@_-</c:formatCode>
                <c:ptCount val="5"/>
                <c:pt idx="0">
                  <c:v>47360.983890457828</c:v>
                </c:pt>
                <c:pt idx="1">
                  <c:v>56833.180668549394</c:v>
                </c:pt>
                <c:pt idx="2">
                  <c:v>66305.377446640967</c:v>
                </c:pt>
                <c:pt idx="3">
                  <c:v>52097.082279503607</c:v>
                </c:pt>
                <c:pt idx="4">
                  <c:v>52097.082279503607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9-44B1-A0E2-6C7B9B2B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273007"/>
        <c:axId val="1129271087"/>
      </c:lineChart>
      <c:catAx>
        <c:axId val="112927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129271087"/>
        <c:crosses val="autoZero"/>
        <c:auto val="1"/>
        <c:lblAlgn val="ctr"/>
        <c:lblOffset val="100"/>
        <c:noMultiLvlLbl val="0"/>
      </c:catAx>
      <c:valAx>
        <c:axId val="11292710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t-IT"/>
                  <a:t>Addetti temporanei (ULA)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US" sz="11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Barlow Condensed" panose="00000506000000000000" pitchFamily="2" charset="0"/>
                  <a:ea typeface="+mn-ea"/>
                  <a:cs typeface="Times New Roman" panose="02020603050405020304" pitchFamily="18" charset="0"/>
                </a:defRPr>
              </a:pPr>
              <a:endParaRPr lang="it-IT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129273007"/>
        <c:crosses val="autoZero"/>
        <c:crossBetween val="between"/>
      </c:valAx>
      <c:valAx>
        <c:axId val="11292792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it-IT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t-IT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rPr>
                  <a:t>Addetti permanenti (ULA)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it-IT" sz="11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Barlow Condensed" panose="00000506000000000000" pitchFamily="2" charset="0"/>
                  <a:ea typeface="+mn-ea"/>
                  <a:cs typeface="Times New Roman" panose="02020603050405020304" pitchFamily="18" charset="0"/>
                </a:defRPr>
              </a:pPr>
              <a:endParaRPr lang="it-IT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129268687"/>
        <c:crosses val="max"/>
        <c:crossBetween val="between"/>
      </c:valAx>
      <c:catAx>
        <c:axId val="11292686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92792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en-US" sz="1100" b="0" i="0" u="none" strike="noStrike" kern="1200" baseline="0">
          <a:solidFill>
            <a:sysClr val="windowText" lastClr="000000">
              <a:lumMod val="65000"/>
              <a:lumOff val="35000"/>
            </a:sysClr>
          </a:solidFill>
          <a:latin typeface="Barlow Condensed" panose="00000506000000000000" pitchFamily="2" charset="0"/>
          <a:ea typeface="+mn-ea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9791A09C-5D5D-4DCF-91EB-3BBB8898F7EE}">
          <cx:tx>
            <cx:txData>
              <cx:f>_xlchart.v5.2</cx:f>
              <cx:v>% realizzazione</cx:v>
            </cx:txData>
          </cx:tx>
          <cx:spPr>
            <a:ln w="3175">
              <a:solidFill>
                <a:schemeClr val="tx1"/>
              </a:solidFill>
            </a:ln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0">
                    <a:solidFill>
                      <a:sysClr val="windowText" lastClr="000000"/>
                    </a:solidFill>
                  </a:defRPr>
                </a:pPr>
                <a:endParaRPr lang="it-IT" sz="1000" b="0" i="0" u="none" strike="noStrike" baseline="0">
                  <a:solidFill>
                    <a:sysClr val="windowText" lastClr="000000"/>
                  </a:solidFill>
                  <a:latin typeface="Aptos Narrow" panose="02110004020202020204"/>
                </a:endParaRPr>
              </a:p>
            </cx:txPr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>
                      <a:solidFill>
                        <a:schemeClr val="bg1"/>
                      </a:solidFill>
                    </a:defRPr>
                  </a:pPr>
                  <a:r>
                    <a:rPr lang="it-IT" sz="1000" b="0" i="0" u="none" strike="noStrike" baseline="0">
                      <a:solidFill>
                        <a:schemeClr val="bg1"/>
                      </a:solidFill>
                      <a:latin typeface="Aptos Narrow" panose="02110004020202020204"/>
                    </a:rPr>
                    <a:t>32,2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>
                      <a:solidFill>
                        <a:schemeClr val="bg1"/>
                      </a:solidFill>
                    </a:defRPr>
                  </a:pPr>
                  <a:r>
                    <a:rPr lang="it-IT" sz="1000" b="0" i="0" u="none" strike="noStrike" baseline="0">
                      <a:solidFill>
                        <a:schemeClr val="bg1"/>
                      </a:solidFill>
                      <a:latin typeface="Aptos Narrow" panose="02110004020202020204"/>
                    </a:rPr>
                    <a:t>39,7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>
                      <a:solidFill>
                        <a:schemeClr val="bg1"/>
                      </a:solidFill>
                    </a:defRPr>
                  </a:pPr>
                  <a:r>
                    <a:rPr lang="it-IT" sz="1000" b="0" i="0" u="none" strike="noStrike" baseline="0">
                      <a:solidFill>
                        <a:schemeClr val="bg1"/>
                      </a:solidFill>
                      <a:latin typeface="Aptos Narrow" panose="02110004020202020204"/>
                    </a:rPr>
                    <a:t>50,1</a:t>
                  </a:r>
                </a:p>
              </cx:txPr>
            </cx:dataLabel>
            <cx:dataLabel idx="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>
                      <a:solidFill>
                        <a:schemeClr val="bg1"/>
                      </a:solidFill>
                    </a:defRPr>
                  </a:pPr>
                  <a:r>
                    <a:rPr lang="it-IT" sz="1000" b="0" i="0" u="none" strike="noStrike" baseline="0">
                      <a:solidFill>
                        <a:schemeClr val="bg1"/>
                      </a:solidFill>
                      <a:latin typeface="Aptos Narrow" panose="02110004020202020204"/>
                    </a:rPr>
                    <a:t>34,0</a:t>
                  </a:r>
                </a:p>
              </cx:txPr>
            </cx:dataLabel>
            <cx:dataLabel idx="1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>
                      <a:solidFill>
                        <a:schemeClr val="bg1"/>
                      </a:solidFill>
                    </a:defRPr>
                  </a:pPr>
                  <a:r>
                    <a:rPr lang="it-IT" sz="1000" b="0" i="0" u="none" strike="noStrike" baseline="0">
                      <a:solidFill>
                        <a:schemeClr val="bg1"/>
                      </a:solidFill>
                      <a:latin typeface="Aptos Narrow" panose="02110004020202020204"/>
                    </a:rPr>
                    <a:t>35,0</a:t>
                  </a:r>
                </a:p>
              </cx:txPr>
            </cx:dataLabel>
            <cx:dataLabel idx="1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>
                      <a:solidFill>
                        <a:schemeClr val="bg1"/>
                      </a:solidFill>
                    </a:defRPr>
                  </a:pPr>
                  <a:r>
                    <a:rPr lang="it-IT" sz="1000" b="0" i="0" u="none" strike="noStrike" baseline="0">
                      <a:solidFill>
                        <a:schemeClr val="bg1"/>
                      </a:solidFill>
                      <a:latin typeface="Aptos Narrow" panose="02110004020202020204"/>
                    </a:rPr>
                    <a:t>39,2</a:t>
                  </a:r>
                </a:p>
              </cx:txPr>
            </cx:dataLabel>
            <cx:dataLabel idx="1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it-IT" sz="1100" b="0" i="0" u="none" strike="noStrike" baseline="0">
                      <a:solidFill>
                        <a:sysClr val="windowText" lastClr="000000"/>
                      </a:solidFill>
                      <a:latin typeface="Aptos Narrow" panose="02110004020202020204"/>
                    </a:rPr>
                    <a:t>10,1</a:t>
                  </a:r>
                </a:p>
              </cx:txPr>
            </cx:dataLabel>
            <cx:dataLabel idx="1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>
                      <a:solidFill>
                        <a:schemeClr val="bg1"/>
                      </a:solidFill>
                    </a:defRPr>
                  </a:pPr>
                  <a:r>
                    <a:rPr lang="it-IT" sz="1000" b="0" i="0" u="none" strike="noStrike" baseline="0">
                      <a:solidFill>
                        <a:schemeClr val="bg1"/>
                      </a:solidFill>
                      <a:latin typeface="Aptos Narrow" panose="02110004020202020204"/>
                    </a:rPr>
                    <a:t>34,5</a:t>
                  </a:r>
                </a:p>
              </cx:txPr>
            </cx:dataLabel>
          </cx:dataLabels>
          <cx:dataId val="0"/>
          <cx:layoutPr>
            <cx:geography cultureLanguage="it-IT" cultureRegion="IT" attribution="Con tecnologia Bing">
              <cx:geoCache provider="{E9337A44-BEBE-4D9F-B70C-5C5E7DAFC167}">
                <cx:binary>1HzZct04su2vOPxyXy5VAAiCREdXRzTIPWq2ZXl4YciyDILgjIHD19/clu2S1HJVdRyfiOtth61N
EMSwgMyVK0H983b6x211dzO8mOqqMf+4nX5/WVjb/eO338xtcVffmKNa3Q6taT/bo9u2/q39/Fnd
3v32abgZVSN/IwjT326Lm8HeTS//9U94mrxrT9rbG6va5tLdDfOrO+Mqa/6k7NmiFzefatVkythB
3Vr8+8v0prr5OKibly/uGqvsfDV3d7+/fHTXyxe/PX3Wf7T7ooKuWfcJ6ob8CLGYJTHn6MsnfPmi
ahv5tRizo5DGLEIR4fefb02f3dRQ/e906Et3bj59Gu6MgRF9+f9hzUfd/1Jw9PLFbesae5g4CXP4
+8udvakOw1amTe9L0vbQ/d3Vl/H+9njO//XPJxdgBp5ceQDL0+n6q6L/QOXfHwe3LO23mfmfg0LJ
ESEx5SFJ7ic9eQxKeJRElPMwIfeY4W9N34PyN/rzPCbfKz6BBK7/YpCcKOl+6j6h9IiGIWyVEH/f
CA/2SXLEaRIi2EWPofgb/Xgeiu8Vn0AB138xKMSNUZUCY/gTrRZFR7D+Ix4x+gOrhRJMwwSxx3D8
vb48j8jDuk9AgaJfDJSTm0X9TIOFjzhMNosxem53YHIUM/AxCQbvcu+57i3VX3bjeSi+VnuCAlz9
xVC4asGt3X2bkh/5jf9Fz5Xe1N1N8zP5BOzMhKEoQZQ+9ln0KKEUaET4xFn9nS48vwr+qPlkIRwK
frGVsKrBRt4Er9r6RjY/01DSI5jyJKTkD/72wG1hfIQoRlEYx99W4f3GvO/Pi7/Rn+exeVr/CUKr
+gge/YthtB6Uq1RwfdfcLermxebw7WdCxY4wC+GTfCV9AMlDqEKAKokSlkSPofqvu/U8Yj94zBPg
1sPR9dHmFwPupK0/3gyffipY0REjwAZR+JWCk0dgcfB3HDPGo3t6gp5sr7/Vo+dxelD1CTaHkl8M
mdObAQLsb+v5Rw7wcXD3Z9EsDSFcjVAYHcKjL59HsODwCFMCURWJvhc/pCN/3Z3nMflW7wkgh8u/
GiBtpczPBAQfsYQS+Iu/h6oPjRq4Jw4OisUQ4T5C4i/78QMkvtZ7ikRb/WJAXKi7um3sz4QiAqUH
CBjC7H7xP/Yv8REHjkAwTr6arCdU/e906HlM/qj5BJVDwa8Gi5M/1+kjCJxAWIBNcg/KE6WHHTHM
KccRKAuHz5NtcvGX3fkBJF/rPQUELv9igLwGx373cykzOkJJBLHqt1D2MSSgl4YhxoDI133yRPH5
Ox16HpQ/aj6B5VDwq8Gibg8BzTej/j/37GF8FCUxCNUR0N/HHgRHEY7DJ+bq9V934AcofKv4FAT1
q/nyq9bc3vzUYDI8ogfNLUHPaqAQTOIwSjgCYe7+8w3++5jyb/TneUi+V3wCyeH6L7YvroYDy2na
4N+VbV/8+5OSP9PDsyNKMY2T+EkSBx+RBCc8PFx/yLL+y978AJ3nhvQUqeHo3/Dn10rrvKl/bqoN
sjqcgWKN0eNgEdRRCsk3xqIn8Px1B55H5Fu9JyAcLv9iEFzfVNXdi0//59+t+anpg+goDhEBvxHe
O/HH+yU+ChPGY/jneSr8t3v1PDxPqj9B6fro0y+3Uw6SmP2Z6QRQV6IQx1H4PCvGoCVHCUUQ6n/5
PJGU/7o7PwDm6zCeInLX/H++bX6QLL839ffc69Et/+UZAVBVItgsEYIp/zbfDykYAeHycP1b5PgE
jm+5+x9353k4vtV71PX/7aMAP062fNedMkhlrr4cv3hwUuDPS78MEA6FPKn61Rk/y47vZ2v36feX
5HA64wFkh4c8cuOPo8AHVe5ujP39JU4APsIQh+wc42EYwcPGuy8l9AjOGACnS0JMIAfAwQ427WCL
31/eH0EAzCPEIo5jDmqBad2hCI6MwJ2Q6w5jRggCDfT7oZeLtppl23yfjK/fXzSuvmhVY83vLyEj
293fdehoTDBs5IQwDl2jOIkQLJ7u9uYVnKuBm/H/5ZbMzPaaCzLQbT8FK1rbQgxJf94XjRIP5uWZ
xqDTjxuDsbAItCgOTUHcfSh/0FiRLzErS5cItoReBCPZlcVJp/yttp1dIdbfHze5FySfaQ+jZxsE
OTLC0HKCIHh52KBsrOVW9omwSX3Bh7hPCcuHtfOJFFB43pMpQ7bv09p3XWYlqdM/HzFk3Z4ZccIT
jAF5HB/KH4y4m7uxVswkAiWhPJ7Kwoqlnt3+z1s5DOMRiDCXFJRVCmuMkTg6gPyglTYn1NdkgGEG
nTnxTKoTnvs4QzlCH/68qf8YEBx9QQTHOIQZjRMCi/lhU5wT7WpXcRH0Ic8CXAcrMk719s9bYfTw
nMdDYpRAU/SwQeI4BM72sB1NRlJUnefCl0W9XlBFNmMv21swlEjUDU5WuDVJVqpSr6XOlTA86VfS
WZbNnZLbpSNEbUwTu7QcrUvdWLQpVfAAYsKsd9WWefkmCAt+OuIoECGVblfkPgxFTeNyHZfmfJwb
9lnWQf7eKt6kTWvqtR3j8pxU44Uc634Dmdj6PPC6eD0uc7Qn4FHFMtW1Skmn7pZx7FZVHumVLAK9
qnvlN2Zu2lTaIjnurC+Oo7osWxH4kN3QZQ5Txgt26oPGpOHMZCtYnI98Rblr92yk9a0NBn296AnX
GVocDQThlp2goRm3bR5WgyjiqUr7BU0pLsJcDI03WWQi85Y7dlEPpN62qPBiiYnPrG7UmrZEpQ3R
1XWVB8uW5L1KTW0uRrKYVZLPMos6mawHMqWdpHLFJrm8DUqzvMnDZd4S1pBXcGxHpiXAU4olZMtW
Vz3udq6vyXE3RVjk7dK+UXLkV3PQNEUaJflUpL4ug3jll8SIfLau2qkoQPsYeS9FkstZraMqIU40
gefVOq8U/tgHeXvjuGs2eYVDusnniTatMHaRWUW42swIFoWK+iSLdROKNm7tytMInjKNs11VBWvq
k7aJgpWTMNoumgIlokGxRoRogZ/Hcsj3PjE8LXKih9SZ0a1oP1XXLi5bsm+LrhlORp2XXYYVjJvD
6MpCpWxoijCbfZm/X8qhlynpLd9Q44o6G72sxjMe0mkUlgySbzkJljxV80Rq0SW1zlMSd8vpEDl2
bWSevw3nejrHCY7bVdEpREUi4yZP4xbN4ZsG9Tna8Hqpc5GwWuG35aiq2zomSJgkqvc85LNOc7IE
WdA7Uq81k32RqiFvg/QQJa0CV/TbsleDmJepzBqq651T/Xgxd9zvQ9yjLJ5jd2kL2ma9kZ3wsflY
s/zzbGuzQmauVqgf3vpifE34/KHy3YlteiWKIBk3jgyDWMiSZ8Uct6KtO3wT8xylKlGZq6M00sOe
zOpdUAW7cq7XA+wvHYedCHIpM155etY3SZ+V47BcVkZ3oqmmXjRzt5w1o37Tgi1c8VbJlet6s2nJ
qLOIqa1h6D21bM5oUg6rJZnjjLVar1pktODY18e2C4kgeJnT3ozVW0eQ2c5FKV/p3MW1mE1phZOM
ezGo+qPFZQbomPcjydFFX6khtXZ6FeKhOws660ToWL4eujnKeKcbMbDJpJwOaltY7ddx5wPRwmHQ
VU+9WZvBT8c4PI/HRadBXjXpWHYEFkDH0raTNl1otAq7EL9iAStXOq5Ok6WLU9q6QBTEfJyUf90F
tSrToivarRvrINNhjk+1a0/iQcJapsTvCi7LQQyBw9lsCyP4gPssHLsZzANna7b0ZSoj9gp2ktlg
VQ9pWYTVlsO+3bi8JaLQHX2LGtls2tHbk7xvqrRBsL1J5HgJVmr8uKjyk/dsSJuuEi7MubBTOKa6
8c3JYNu3biA6jbGeLojE1z6oUcZy7YTXvd13SsNOWNoynYJRCmM0bK92pXHFTpuYrJgjORZY+gSL
GDXFBSqXEdaG8rEoyoRm3ts2Hcbgumkln7IiruI1L+hpLrma0xhhWwk95sXaj2HWadrI1dINZBWV
db7vOW12egh02lpvtuUSJCtfJcnaF1ifEk/fm5wEqaeDTGmRRMcJ826tqF+E5vpC+/4VnT/ksig2
c8knwTmtX9O8goYdZm9bPJerubQXE+vkagynN1M/yp3kCPAGU7Ur1Dxm4xJXQrKqu51Cf8IbeaIL
Xmce92SjS591Eey5IHDHFe/clsyWpUvR48zMBmY5MqKiLBa48We2Vr3QVLlRkHBZe6iZzk3zCvZb
sc0nJwUKYM1z3ZVpEtvoc2Q6I1TbDqNAXWlbAVuCionmbxidy+tpBC5UkqT5HFDXrisG69Iwz0TR
JHMWBZRc8AhQW5rBp3FSnIcoWI6tnmYwsnzc4LpIRFXQTHWxWTmsdC0iLWsuCol2xpoaxp3UkbAq
lpNYyk4WIuxIuLHJPK9Y5Xy0MgPpC1HDkly387ijXfBRReHbwnKc4apZJy5iYmz76q4r+HVl+5O8
qD6MuLuBQOk97fNNa12ezjW/mJto3hjUvvJO7cZZf6bste+0FU1M94Eip02Un6gyH1euRqOQwUkM
585FU9ohBWIe7Ug/ntGF7pPAN/up90Mqg4umam5rOrAVLWUa2Mbtw86t59A7sQSfGlnDaNq3CcON
0KZI6VheuWZZUhZR8JK05imdSp1ZX9VriYjCWRHZeYdqWaQzGkk2DLU7BocgdBx5QYALrSSt2jHz
7XJmpvIqDqNX8UTJJeumeUXdmLkkP57p+DbKXZJNhSw+RrrvRdHS4qaKcrORlAWb2NZjFkn7achH
s+kcnk+LeojSPszYqAtB5yqtuds0rUpEVOA3ia+ic137dwXHep/ULdvkpph3kjajUNHyBjeTcP0y
poVcRcHcbKel3bkqeWW0m7YJEEShimIUzp4FEd2riAIo87GqNyYf3iUlFnKOdlPFTIpQB/wBmtci
LpEM1jQPJvCRea+TLKm79n1FHHj2KZH1JxZV82rQNTrt9FSds4LvfTs3m4CH+d4uuNwim1yrOcYn
XdcB/3FVARx5OcuXRH+owJCKecDTxYJtKawZ/UmibZnmWLF0zMNyk9ejTUuVkyxqm/Z11KF+PczL
sFvaJpaZqROzbheWnwfBvAAPjWVay9FcM0Nx5sx0wpq8F8Qu7l088+B15IZmQ/QUv6+BXqhUqaX/
AJS+j9Lc4+WqqHy5I5U/ZpoGl1U4vw5lZ1OL3amdI76jbPBZW6Fom4/nVd7wTcO9XcUTj9Ya85Rw
2u7L2vGUT7XeM4/nVPbe75qmr/cQPOrVYHGXoiju18a4aR+H3FzTwUlgg5ECnyj7dV4s3dr40Kct
HabLKq7O5zpsT/LmXQUrYEfLORtVrIQqa5uhhtDUF8Ui8Cj39YxgLdRFIZwPx0Fg1TfvvdNyF5TV
1oFFyIhyagXyn08LUuk1tYSckbqUZ3Xf9tuQ5rOI4k5vNSlNpheK1sxMkYjKZs5aD/jQxdVniy34
2pfa7IKwHUQ0RtOZJrg76zoTYMFy8j5udHzDJ6ovHVPAAIu2ETbqjBG16U4TpmzGkBmzONYfGnC7
99HuV4nia/h5H2vftt08KFl8fcfk+9d/XbU1/P3y9sMfFw+vqPzx7fTbuy1/etfmrj2kcczTmw69
+f4s6MzX3h1Eikdf/kMx+YEmcv+qzA8KHwkmj3Shb4mNg6gAZxgeRHv/IZd805X+UFi+VPgulkAQ
y0HoYl9efGEQ992LJYdUfMTA3lLEYXkyDOLBN7EkPoKkF0ghBA6dQ7DPIJj8JpZER/BiAOTE2Fft
hf43YskT/QKOboSQQIjgcC2CkxwxfSKWtFHdL5YnwI+UHY/LGN0AE8JpZUm4XWC1pkWEi9MHk/N1
ET0UaDAmT5uFl1HiCDJLcFKHEEwITO/DWJjQWg8UWwRW0ELc1Y1J2ezqIOnijOcld8CGTMlO2nzu
urOyTNr4fBlzHAEpoE1/XDZBNOzDnFTDOvRDEq5yE+Mp9WhRy47m47DqYG4/YUlwnpVaDlXaDgVv
12UVz+h9UrUo3HZ86Ls9Mqpusygsu2YV937KtNZ5eNzp2igBXLZ7K6WbPwW+DHtgDUhlUiPeizw2
/p3XZeHXI1ULAUtVjMNFOaPuNUhCOs/82C1sjzmzwBZMlYe7auH0XRS4RW6ChBUzdG0aXSngREcc
rgwPYQxNqTARvWa+TEF/gXheQOQzAq/Us5ozvAwqPi4OPLXKbFwNGnSugY47m9dT/crwg2lvpeeb
Gjt3WRYYnxMpkyJF8OrD+7pG50E/FSYLFjmedso062I4UCEWjvG7uqkNFVFraHuRj3Fbr6uqnYLX
JgzncGXH0FUnaMkRgSCtnMoNBnr5fsQNezuhIF81ZGA0jbq6e590yXCOmmT86AxVRkSRTvIsVwsM
tB0V71Icz6T+iECCGCEcjWDQVVgUpUgCgpPUBjXBW6QDuD6AppG5oO4ioXqkY7HMcpQQDIavfQ5c
Yh02VdilOZN2JTtqV4sbq7AXgea9u1Dz7P1rcGzQZs7q/j2K2iJl/Tw3aWhCqoWc4mVfKtueaWMC
YEVtra5i2mK1LqUZm9Vs8vIW1RZkt0n1kVrpoCJsM4W2G0CaAIPeiblu9LAZA2BcXPSSdPnlUAZ+
/JSEw4TDPed92SyCygV1+xm5ul1biKXr1PWqNBc1arv3yJfwow4oYO9pT83aqoooCZEqkNtzaHru
y/WQ541eBRB9Dhfa4FBf9KGzGqSDeuqalExNUW6sDWF94ahG5nLqhwCodzu3DVCqkZBwvEC9a8o3
dQea1EkEyx5WIdOHuwUEli5E4uvFZMHKbydOgNkViMOT82UC95INOmEmTCuQUpaDo8wjv2QgKoHo
FOk8Zh+oDOSczbJmZt3FrAjeDn0Bs7YUHlZzqJbuvVeehaugH2sI2kcHo25CA4Wy65LLpmvUweea
3ryfI1BFspypNoOd0kbZCLR/WrlZHlQsT6F+4AaLNm08Yf3GVwNsFQQkElyra6vyOrbFoC9GRrv6
Cl6yhHh/qBXYDWsg970qOVcqK1lprhTtA7Xr5xIYQT+HSXxLGC/jDA/VgIAktuyTNYH6XA2Yv7Kk
7aL3EEQsonQttusI473WeFgHckmuw5Jqvh4jQ69kr+Kz1mF02s/VtpC16JESEyIkLfqhzIifqShx
vFEm3gEfpKKRIMgIzNx6kdGbcNZ+G0nAyjZehH0lU+tdfMFlW130EQpSVycKgQytpuNQ4/waVCg3
rDQJVHzJSHPVhPXnvs1HK1o1RRtUWbxzi2+4aJSD6VfhWQHWGKQ2TsfXDQZLWCnSfiI1xK16Quyy
auutntSwjmX01pdcCVC+aOYWfN0l7V0NQJ/Gve2zguJtMAETn/su38WN+9jYGmKqKFkROxYg4gav
g5KXYjTxnPEDMnzugcYm/X6YedYH05tR2U1nUbE2hSrSRI3xqTc5CBneb9yQi2BWeMUNVoK59ixu
GrCsSRJ3QNWkOuNlcZ3U4UpRiE8qSYBQtkkudKm6d1jiMNX6uqHzcQInSVOE5d4tyYahot9bNmQD
cNXdzPt1NeQnC0kSQSk4g9Atx7I11Vripd4couOsD+1xaCswYK58Bd5rzAZQcISk9Z50YELLJVmD
mYreLvF8FVYsEQ7J/nNs3DaKZwch63KS5/5DtwQQ/DeRFH1PrSCMtQLrMUk5B9lJunDjFBMLT7Kw
dZkk4Sd40XMX4GrbKBKKztTz+1xDHibNC4ClGBESHjXrDgcnpJRXIS/X4OsXMfAZYrVpsLPIk7qn
2azKQqfjUrg18mFy2SMeRCK0/SmVbC91w89cHl2izkMsBLGDyLl76318icoiEM6oE8ujrU8a0GS0
PCMqB1M98TqVtNzIDnSDUJN5h6P5HZjOEXi6Xg8gq02XkQGnFIBguws6/rH0BqREalXZpNQztAgE
tlDAPhoveTIdpJNkWUVjdYmHJSgzaVEvBmusT6dkbm5Gu4AZCroY9KNu8tVKLVFeibL3/apj1bjx
uIm2Y8PKNzPKxxo6KROY5GFUSlAm3/F5kbALFuNEgJ3qsoI4vR/yqbtqbIxveF/LDzyAoCtl8cD1
Cs/dCViJ+XwwXQMhTJS8i5MG7+mim5siNwNe18W8gDhYaruaO5itaZCZjCO9lUzntRjKsCtXrifJ
lelcUIIQNBadyBcarMzI21UOvuG0kBpiPCdBEEaTN++nwuLtgIr4Qwdh1qqFA8yXGrJ04BK092s2
zezcYX6Dor5aJTKgoehVW+kNxrJlED9zi0+4hWoicVJC7uHwTqSIE99tOpCFBCQXWCqXoDjvsZw+
816RjLet7tN2DtTbKOmWVJO8ZGk/tFpmDkcGCZ33RK1oHjKfGZZDuERQNQPgQN/eorKyZzXo5Q6E
+QIl6wZpdClrO41ZAGpYJ8iYB5ksTXBWLwUDetUN8cZ5iIuNH4rzOsBmk5Mx/siR19sFjWifaB2n
PJbhajDWZpUsyiplUz2DCyynTlSq6sHMsh7YBI8u4y4yjZjdAqKACXR/ikFeT6vCx71otenW0aD7
130/Q8oArk5pkrd4h9REsg4f9NpZSn8LacB5E5oSv+s7HFZg/apqSRs6FaDlVq7YQsqAvjOO+ZWu
nSVr6QMO4Vmv0HU88k3Po1KourfbnA41iCNoKkHXBPPSmhxUZDnSU1z28R4yd+3rZIrfKnA8mTEe
VwKBtqdd15wpmqDUNmxjwARuIkk0qCthgK8G0PlW4E6btM+bLl36adxwyORdqoqqLQVbubU9KXcq
bCEBASQdLJ+KRAeu7zjug2HTuJADsan8zg4OUghKs0sPvPrSDaDGNbJnxzaKPk9oqnZddbC3feJz
Jyo3tKuyjlsueCvxaakd2jPjlrOCqKrOAl4qtJJ5Xd/2iTH1qjS+2SXcN2fLxNeuHfJNrIdGp8Xi
DGzt0Or4FSSHliKVrMw3OFhslrRl8HGuTPEODWaA4IR31Q4yezzfxh7zbOqqRPCgrtJlYO2xiWuU
Tt1Y3IH7NFgk1o6beJyG/VxAAJHA+zZpOI5U1HM0XoLpcZB1K1S0KVA3A8ctBrddsK82PlhcknZG
DZkN4xL0LzXt80oH65Is9o0Nw8CnugzmbWlQeWxladc1GcP3HIKa9o62OUMpsYy7Y88We64NH687
+C0QdN3VjA0gfQadF3Oc29eJ75PTcIgxUJfKv4LoERUgwMXjBuUeArJkgiyaqRyY6ZmCaiMqZKar
EWHvYUMnxWdWI1jSZT2TDzLGUWoGJnWKZh6mPR26ce2CCqvUj4hvukYmTrApSTLf1xoUMz9/7EbS
lWuuC1+kAyPTORuDJNxrmahhy2xUjWIqZRsfmyW6rOxSRGLSvB02gx/ifYHD+gqSGTQtqtrsnQ6n
fVNXpTBtUq6quLztegvq/WKxP4laHkD+Rhf9ZTDN476MmhzE/bBaEWVBZ0RaBqKSI14v1OQ6DT0Y
9TbocSuImss5dbmXdOWB2cjzAuCXYuxYks4lhOQiIoWGPGhfqw1xMclyWJnbMI5uDIhqrxSzINaM
Y2ki+I0ZsU2p7arTMW+CnQVLfeIKV6TOq+ucFeoYrDo+TuolOvNqwGIAq7mBBC1ZexflpxSs+Hk0
NvGKJCoAny/Vm2jsmzTul2LVzqQ49Qfxx5QhvU3c0r2NQKg5mYbKXwY50iBNJm/KsOp3kA3TJ1FU
N2+GqTfrpZvUyiJpNgHkBbc5gWTbGmxQl+nG9ZWoEesg3ULGU20JuOiZo3bVKgWkfoHV7OIRjFM/
vVr8xDZRg4BiqLYvhqyocuOOIwgeV8Xc+yykGHdCgbPfTKT3O9T40J6gIg/WB2VjnzTM6hS2TLDt
67FdhwNIpPAbDFgHjSoggx3vWpWGro2u4XgATfMGYuxSwq51kSXgxCH7ChEk1iKvYMDaYnmRT4yt
a3jX9LTqm/ha5vPyueRBPAiL0HJeo+EcgkVIXfbQ29UhiZYiX2EvdA+5jskGjh/nJdDCgNkWHSdJ
U4LDSSig1al0UMPyyg5llNkGWPymGgN9weIWcvABlRputR0YMBlxGQr4PQ3F3lX/j7kz6ZIUx7b1
H3rUEiCBmLwBWG/eN+HpMWFFSyMQAgkk8evvNs+sqkiPuhHrTu57k6hanhEGRiOds/e3j9vBFVPq
1m00tgaSadd8HYfVb/uZqp2vGzrtYFHVZifH5CInsujyQKKlPNvUpkGu0EZeQTxPj17DyxyTbinU
gFeeRoR+TvzMHr3166nTOhE5mXWZL81M/Zb4NoryCs0EHMeJL9W2HYjYuCiuXuJKjK+sqyDwTzR+
CON53DJflceIp81JKhLjgdRd/zRbDc00kY76YhVD9p1hKXoiJP3WVw677lKh3oXttsQF7nzGcg25
4MVXfGryqFXxl4mYdBMbbHAoAzr0mq526EWNUOd6jcRRT82yC6Z67HPR8Wo7jgReQdM2cBm0GXY4
cl2IBmZ+ZMoqhwwbbwI26xdsbv1R2ym+mVdnDlMwDh5eTaaiwlnZPWZtJa67uGue+sSLG+rhjS7K
rLj6/JzitpzKdhK7MfYu3JaJmDV6nQmFwkRE+7XTnd4t3dzEX/wci09dH/S4sT79jJk37qSYUvtW
yuFIpqxh2zSboNBrIRqPvbiy92Yq4ZR2ddq747yE7HFNbbQcVGTki1lw04sB6xhMcgJDHZ1zg4YP
xdRZ+JF0u7UzGdnMohF7WDygDbwRzX0bof3ZliJKPnZh1c0F9Jm+3kSr0lWbw03rDmkk1nCHOT/p
Z6u4Ha8Eg4lWcBjY8bHWtfzUST9+IkG/PjsyryJ3Q5BNeI1Ql+Lq1cF0ban0VbEI0dOzEN7u+pbX
L3WiUPxgDyXrYULF+R3FmcaDmtYR4IwmaK4jTap5EzO8Yi7uw1coUaSCmGyrc9rE5cvYp0/Yvwl2
DquHr3ZOSV0omUHYX4XXnwTNopOtJVrv8k3LYt2C/98TJb9gX1jqow2C9B6g2KI2WC2n50bMLdSq
Om7rYoS8coD7t8J9btRyCvg6buuQ2KfGAKEIqgligClZlV3Ninentgv7sJjwg09GDVARWFCGaJLK
JYCwAH8v7o5zzOXLkkQ929VrCCktMClkAOFrV23DVGuTZybu6o1rOP4csapDk6gpJCvTh81HRzvs
MNM8QHaoMwnhifc1IJFoYqHC+ieqsRgBWnzGv0bVz2Cwoknr1Kupg/IstSoteodWKLFF24YPUQx7
1CaoRrLsOpVSlPZed1uqe/rMQ70W2Jrw1/BSxnh6swWGcBX3bX/ZsvDz9k1kYhehJGr6+Mh5daoq
Wfk8a5MIcEnJSH8xhSds17AH+pmooofIsB46HTnRFNAB1XDbVy0uRhS2K4FdviZrDwd2sSlsem+h
McWpCtZd2g8Czr7rK32XrBkuv8+cepWU4VqpOMNHWF7iz7Dto/4MgZoMz3EkdcTR78bd8xR63P/J
KG4Opp6xDcEf8ThBZ8dYXGuWRePnXoKM2vYl5NS/dBuIVbhIkWmh+8z91HRXdRs0bCPHtBy2WR9b
eF42AP6TsLl1964c1WvAYnxAxFpcpj+FnFihYD4HQc30zmqCewCrGl8uiR3+TjbYUWw1q8Jk79k6
Qt+yU4YLNQu4ZYXRMT7f4D5BZlVKDrdBSHD/oaqF/Xmcxl6/dil07rxSJcAfEs2du8d6WbWwYTMq
rgM64aGs0amL6x4IT8sKz9tZ3IRYe/or2EXzCyp/bT7IxJXTc6gJHCkLmueyo1Wl2c+EAuabuMKn
9XrFiU52YN1N9vZVEfGfkyM0v2AsZG98gT1dy5t20lhSFpyDO3O4QRlErBgaHU/ikhY2UHLeNsmA
r+g6itOPohnOpVVThWEEbMCmQfurIPEmnyZHPzSOR2hTeXvoWbgTMl37J1ouNsn/D4lqCW2NMsAf
JUtzSXy5YrdrtbqlVobDkQ+avf7aKXiPchKeRfRCc5IsSvAevmMNW1tFGWliPLVRPN5KFzdhbvol
AaBA0qnZxeHcm9/wjdFPB8W/RXI1AcufwoJJ3nkTqKZBraJ6AqkWqFdIdQspSjwN3yb0d5toXtmJ
eg0TmoNqq9D4yCDYeagsubFivO9s36oiWwjbtpEE6+VIDxN9ZB9Hyw1s6tqiNx4vNF/uTSwlOhfD
n2FjL4/pGNa7LBzDkxmCcNpkSTv1vyFWL6f/I4aI9xJ0bkI55ySK36aq/Gi9rEGkQuwfl5Wgqs8y
rM2xqsW40TFzd5Ol9jpOrSzaofodu/rzhQ0x8ArjKKAnxBff6e+mz4hXbWmkXwFARqgsRZccIRHX
32qm0EFksJva39zLyzSgd18WVSsH0XBx30Lg/X8/5CQbPQPK01gkuvJmpYsccxZkJ9euTOVjmfGr
XozpbcAWdZJ8ynKI9boqyMx1sAvMYMO8ruNo/s2JvcdbcQtCaMcw+GAN8ih9dynkCJRoxI6ed2Xk
7njfu7u2nlAvTqRFcfDrt+g94Ho5GCUgWzHeDcF5/u4tynyZDIMOASplPborQKjxDDe9osdfH+f9
l4LNB1MtDSGIkgg89AWA/YHZ9cvatninBrycGtI6gVjUbaehXuYCWgb2hl8f7v2DjMNFeI6iGHYo
RP8LT/7j4aQPG4n1CKzP28bTOFDJO++hAu15KbDod9pfVChsDFCRVxRZm1+fQEh/OgU8U3BwwfPC
P03+/O8/fOPGRo0TMIFyFPjj/FLrbg22LaUgmwZYLreoOeiyDcAawhqotXgt1w64IqvGGYpeOhGo
g6SCZGLgIN7oqh7KvJQpV1sTgW/MYw4auChNTEH6unKBymawfhRjZRs0GcARDy5ubYqOuPYDtF8J
AsuTISIHVamg3rDZYO3/04Nhi8FGC9PgUoTSGH5SZHo5Qf6nU1v0gdMfeeVpc5aoZKMbuA6J2gRd
4v1h6gwxdx2o6CnPtAuHZzQX2FBh08AKHFuHTdcsBB/MJcGV13Mp+50jzWXrtSX+HJZgEFsxlOw8
pnF6X2UePx1Zylg+2Tidc4oVL9xbwi47cVujGoiWHiePdEGzN7HBrcS6Vn2qlFPlrmlDfuonDSWY
mnS+arnIvpO4xgaOa9ygBihhKZwAT4M8lVkJjniq6/rDOpn1Pg3Anh2DiOIUWFfCgoogvXdXzaSw
oXfpgiLE8MCth5p5P39jHUUZPWT1HDy6Ni7N0Q8Ltns9swzqhIrbcDOsvOl3Q8zxOXEDKWkbraP0
Oc1QUhV+qlFFiZjjQkGoafaBa3EtSzg366HUVWCOpnfYoHtAGTDv3uoRhhBDc3IDDdyuiQ20VC2d
IwcTWtKfXWr7BMDZCP16zrwat8vbJ8wNxUFmmDHtZtB2THNXNU12gJH3dhFSfOkUnveEh2bAya4o
8tvC9kut74zL1KteWwOjRrkSUrPNdg2o+ZconvDUtATGhg/seFMaI/ttqUQJCz/gn0rhrnUrYSsk
svU3YULRQXa69QEQ8kuV5my7DLixCwVnv/SgWV36PRxEdA+EJ6R5xVPKNmUv1+6Evkn+btt7RxxE
YYKlAiUUZlymLElCUBg/rhZZIgQoVBnljW5Q01cwEO/xHbFOcfBYpAjH+qblM27BrxeJ94tvmKSI
MRCkGOII5cT7aiKyaBBLbmFudxnW9yqAtrwZ0N7e/fo47zfXEBnpBPUSAySA4SeX8Vs/fj94T3UW
QT7MJTjhcxyizMfLe7F4Ozm9LlWzhL9Z/i7L+Y+FBMAFaGghDsyRAwLQ8fcjQsqlQJcAKtE4SD8A
pOu/tSSexkPdZqzPI5miV+5WwIvncg2HPwxew++//tI/7TjgUIEtZIQClgEV8I5esXiLAIXBfV3r
Jrt1vrRqU7n4W+YnvNS/PtZPDxCOxS6RGxaCxggvyecfL3A9V5JONF1zkIDiM2MlEFVad/hBtgwq
Tyfuvv6JN/zPj5sgApPQGNM6orcS54c9Zs18FMg+gR9mubsbPJojKHjpfRiF4Epi5r/2lceT9euj
4oV8d3sjElEgSZdQE0rGn5JN2ItkosvQoiQx3S0hWp88JdOQC99JtY0onPAmFe47a4bwKwuAfRZR
y/UnXcegwwPux6/R0IJQBi/CzgLOnt+oMuvu036Jn5VM+6vMQXXMgSG3HzL4wZ/6JiJmM5Sco/uF
6oYdcPEQGJtG2U1ULQtm+vILNtNk7oTBAWzYRDbzn2K26LEI2mBsr7BowvoZk+GzNWUw7tcwckfw
EZLfuTDFLuIbUOV/DBnvjSlqOiLmnidB2sf79K3tbWZZgx3karkYLn1aHg20qvlbFhmsDroEv36y
w0pT2FxyCQ6AXrCY1rQFOz/NQTPALb6079mk8HP5JvoEgIGj6x4tOL+ji8cnVJ1q5A0xQ/kAxjKE
sbpaQ/oT4PuWbzU3CgTP3PdoRSPd4zNljazGbLL1rtKIqWzwlAIYWRWO1MH3uwbE2/Nds1KsL9K2
wa2GRf/o3gSauprWvIOX+rU18qJ8NRm51aw3+CJAZaAFe+zdWcvdnomOjkUswdaAxP7edTGTIEOW
Cvux50QXGrw9udKshZLMBDUbNamZHgYlPZTHgJUvTS1luvNgNkHNVvEfWjX2A+PY8Dc8SJg6BUPM
znJC9qZAToE3W5lxvZ/ay6NtQMQdYCDzpGiGEjuTb6mhBXd2mc5arADElGXnP5dqBtVuwotRBuLq
T62mpY3Ur6q2l1uVcWzVqmpQJv359+HQ8OpMGgxruWrMxOlVCinxD8eGeJPyxKmD8WuWbESng9cA
vskTBeoCUYeScv0INEWgYQqGHspkMELNRvW5Zx6kqvWZNbsuc2VfIMU0l9ethDC8m3qjxy1AjL6/
bqz2S9E55Pk3DJBNUAD9w8P8J4KyTh6nLKWp1D7pOZTkzmNHgyytaoLgBuJwcMYuN7edmngtVDIN
2Xnwzu1//eb//N4jKE0wtAkwYBICUPz7OifBxGXGtWNeZRA/cgiJIrgfjFrl57cD/a/BpP/vONG/
xbl/5EQxy+SHi/0TJ/qvadj/BkXf/sVfoCj9B56xNEK3Fr3FYP/JiWLIHOajYKPFjzEAEMnaf3Oi
0T8w25FgN4rjy9inFMf/ixOlGJQGHQM/xQ6bYohK8j/hRJO3YOnftnvkfTGBELt9DGCFvG9ZLRbl
IUgNzUtDx6NIhoe1Tc/U9Ed0N/SOry1KxV7HQOCwWA/p5I6pkTRfBgGHpEeNjKjcjMfqwnaMsjIH
FCnzHsGkCpIiXGyExef92BtedIv+XMe9yIck0UhzxXC82gH8F6qNLQ8nuhVZO+4tR1SNs2nczHZ4
1UOaFXwFrMQ7R7ZpBNKtF0gbXYTMgOxRpZSbiic35eyO7Yp/Ok/t16ax6gby/H6VujlqNDS7Ne3X
k5l0WiRD9BAiBbcH8ESOqYphY6d62q8C1Bko03YTDPf9Gh6h6dvCVQ6s0YoISyMCUzTr5Q9lrvsx
yyeabGI4UkHKYLS9jFqKfdBPZ2kAL5bLJeHyUJYKCSJcwmJm4R1iqHnkqmjTjnrKFdXLPjC1QV0e
hBtOuqcavdfRcfqNxGpHXL0HS/rsOIrsKEDccFW9LKq+rBCuIB/NstYIAgICRHDwMQP/AAJ/rLYQ
t+5NPPGCDSUiSZpBnyqTS7/u74F1DrvawfviCi5AyT27HpZafRD1PG6osgFMuvqrp8nHqc2ul05I
DiuQTQ6NqOnP5SLWrRfNE4uB9YbUkK2ZRbfRrn+cVy025eLP0vkhb0i45rK3MTIV9JJKVfx2kc14
W5VjBcA9BouGWu/VI+B4tOUkCkFsuB/r9auWcAgSFnyzi/8WIyXgB0ZyriM8N+lyVyskXoAtsr1c
hhZGZmT2dUdeIheJE5v67+vAYKo62xSIbg5bydonxfkVmvcvNWu+R0CEWCT/MIkBc9EckkskNgM+
6gi76Rg5d3FzMy3+brajzk3iSEGmeotWs3Cu/Iq7GRRBxuttWwbxB2iWwZbL9KTwsuAsEWXZhwsY
M9CX5lvD/PIAioLfqKFdd5gZRrHutzdtv6CKD32wF/YiOI4ZojomwR20Wh/hQoy5787Ed/2h1kjZ
tp90kHPanKq4/tjVMIEV0p/HpWcHZC1uJsVvFj72Gzckn7qI2RvI9OnewQwHPyFX7MGiT5BS86G4
SYF0iRmvg4qvwnnNLRuA4M3JlOShH8PbOtF1Bzo1OqEn/QwPtz741adfBosdNlqkxY4/dXcluMIR
ESFVVbh1gBNs2zSnAV+nmHBzP2Qs+CQCQQ79DPezSWi74ysZ900ETgCBwy0kAgJZCZUJ2nK4JG08
H0krvpsIiWPF1m2CR+gg2fKka5QSFFEgIkJ3Ow4xGLBowiWi8rVtxwncHvLdzamn/oB47OvqgLX4
lbj9lHB3M2m97sp4BAI662HTx8kXh341Aplm9IOBgrYFOVXfRKRE1eiyYN/55drO9a2U/F5jSEw+
xAY2cI0Sja71sCuZje6qOBjQ4qpxg7bIFNwEr8OArnMI2yy3OI1hGsYNicF24jWzG6qrDF4nSg8h
XYIVDUFFUq0J/K75hqOhvMlq9No+AAqLXyQxF8tSz1gv8E9hwn1v48psltjK3ULrpQB08EeZWZhD
3TKA/oDWOcV9sKchxxtO6rsshEXXxS98sgjJLjGA6uya8AYxSIUw17AgLmZoKg5qtsCLYD8fEO55
aQg3iM2w3dqQy9JXdXvozg8ErfYWgtgjaitXtKUrN0ixLbmb43annQBrFo3jJnPDtxplCHoY7Y5L
RZB+U9Zs+rYTeR0jeVm3w5moye8Qkn4FQNtuIcVCKRbrV77a58izrqg0YsE6RHSpzKb0wGvwg5bg
zGEwFlkth9MYxPeUKewmCJ3vS9qOO08R3NVjGO3KATnv3rcPglpzC/t3KGZKxL1kWXMeFXvihp5H
DA3IbVOeumrwRd3cWr6v0ZnsICAh9L5+cyUFRsflGWrMkK8T+Q6yyLwEI48LOyr7bZhQ1JdmOFUy
lZ/DkoebDhzbUKBNp89TYOOjt1FVoOLtdGE4MpN5AFwBiTHF90bEeIQy+UXWLHlJAqCxkGLACk9U
4zVe5SEMkleCohVCZPuEuCk7I0ZHdzVg6r3y8QCMAMnUaOUx0gIq2XQsBperloPpkG321AGbmceT
Gqu7Ht74aQI7OzMVbbvA3tUMyL3n1iP6bNMD5CJZ4NZfgptC79DrzAUK2wk+XC74wmFtV3s9TONj
T1238TW2tT5r1+sqdCdhE7ErW9keaIT8rM5UfV9BNTtqzPsvkNW7TYLQISg1jgfATUCippWf357C
RkzXAAD1IWmILcJk7B+cSP7I4tEiXYU9rC2XCJ6ve45msy0jpIT/ekJ4c5xF5m982X8QDX3AycG0
n6MHCCT1BqrejVtR6RrXwJKm6ghPKwOO179oYeEvhiM6Thakf+BUFizOVHwIxRRABCx3ESfxRtPy
U5Zhmy4HCnejBO5G0Gxtkmwlt9ZY6H+6Gp7mmgUnMnBAh6mdNnEPSjaq1gebTUtuQ4OIaTr3EHCQ
105nYa7CinysM7fsCL+gH76DX0DtZ6/xkBnsvQ/1gl27pXW6EQMUZbpULxhxcmUIRSXRDeLjzJPg
AUL5fFvZAHFMAMVuCIuqxdMwV5OCh2ULM/Uf21T1KLc65KRF/9SXeA9C4uZ9A5d8O1pxnxoLRLmv
MJOml1erbG4rpETXmmOJL4MPi8PiBK8MmndbhbvB+WjfluID0+AiwYvIfGHLcG5EmOzoYucdchXu
ykZuPIDajk98ImRXKjme2otMueoF7+usl0MJ/GKz1hm/4c0w7RA5FjmDpLb1Pe3w0JafEC8d9nqU
4JpngKQdsJy7YVwCxMOz+iB6bETWqKJy8GETWs7bLo7+6DyIFdp0T0bMDCQo3hMvhteFiHVfLcbd
BKOI90GLD1SEfWzqYUTo44I4ShRhhtjkhOVs2AwYPQA8RagnH5nPLtPYbv9326Qf03T/9/+/zN1/
20uFsFPQe/7rd0/91E39N/Pl/91b/fUJf3VX8T9gfGLMZBrSBNG5ixX418yi6B/4FTyXuWAYGMQj
wGb/bq8Q0UOrE2JGPs+wdV0M6H+2VwzjQ6G3cjhqGbQ2kv1P2qt3WipiHkmGpQIT5DDSB9PEL1N/
fhD5MmIWGuJXBYDiWHZV4jaAVPcNqfagwg5tmu7UW1UdXP1wwf5DEi/Cl/5Rw3077uW32uC3a6RJ
mr4ZXD8cN4ipWsoSxxUJibfQ5JIDGeANRyrq99UMPrlD7CAqc4shEG2zXgcILw0VsgjCUugd5gV5
14ewXJCsql+Fnj4TBwHIyA9cgKkbsTRrS7YiCcGt2g+/Pvv37u6fZ48bE6HDxVSd99o6i9y8lhl2
PeIhya3NdmTnaL7DiBtsUTs/HyfV7CLS5iDwz8xjjs40/sbIvaghP3TFb6eA8fCws2HkQup/d+OE
GeMqLDHLohJZMdTV0VbBoU7JNtS/G7wUvTOzcSw8iSyFlU0gUMHO/ftDQsESEucxfqPu9O08fVvW
aVs5dNj4hpEzIAu+yvRT2brNQvluiFQ+6/5oY4zQQKg4t8hr0Oyes+iurPhRtC2mQwz7OOgLRpbf
2BHhOxnpp5O9/PcfniywdTXMW5ysCb+uK6iRtnqBlJphdgkMw+4Ks8C2HK270PtEYABC86GxdC+r
39yf9/Oy/jwP+NJ4vxmyphle7h/PY6Wjh/e/Qk5Lhi7v+FyUNDl3wdVoSthRdCOoRs3db9Jq3P7m
+fz54YAtjVcrxt3KIKe/M8Sjdh1M6qogt2OByUT1bkRGKiduAvhlTknXXCOehXaq3qJafIT2snWt
vHIJK4u4mj8HbX8Vu99dEfYf7gxYUxJfhl5R9vYLxn68ImRuFThWvDUzhMsUMxSK1lfboS8/Jrze
QM547g+JMMWg5+MSVI9eGtR1JHdxXSIr0vIiCKkA1iY/ItN6mtoVHeCCqQKDDLYZnT+rdZpzNcir
mlf7AbzoIhiGpKTPnrZRHqS+zuUg7rtuFDAT1k00deTKV2rdjaR/tRqoeBouO1jgdw0iFweg91+F
K/mmqtRZqT7NgVyhLuvsF7OIG8Yah+Rp/YUY97GEIVtFGHbQQdfNUAPtfn1Pf16oYef96+Jhxf77
46SAp8crG/Em1WvRjOUz8qYAXoU4LHVyQlQNMzIww6BmEIl/feR3rMHlQb78zgPsQmEMKe79kWWc
mHmB4Q3yqlPoRiAohX43y3HbzmonB4e08urEb476nxadhDHCKPgZGCrhO4uto6vEeoSOdmzjHbho
AE9B9UxD6GcYR1JUCATPUXwKsrlo5Keg6/clEgq5HvG0xxM4bVkAfnvA9Kt1U2XhuQnMFZryZy7g
q3Qp2AT6u9fucg/+vibj90v+cMrvXvnENxojl7Amy7HdVsmwvxxbDyFUtvk5rWqAWONxqjp4UpX9
zfV6ux4/Hxyv/WWtuazSf39A5jJEbk+ic6vXccd9fW7suXPpkZXTNmD+BZdyKyi5MZE60Fr+ZkP/
DysOvvq/j/5ui2AeM1+yy9HTadxBLgGC1h2WKH2i8nec3M+lw+Uq//tQ7xb4JsOUIo+mIF9FsE2W
DlqJKar6d8tV+B+/UkIB+mG5gpz97o0DDxKH3UVslEIjUH4XKI4X75zKaEdmewMt6mUKpvO6YP+V
KKCcfGiX5QblfScfDYaH/Po1xDHfOcGXNxHDGvAS4n8yKOvvlvXW18DFxVsCV6LMEKsuaFaH+0rk
dN1qrE9meiWl2QUxktvzyxqchAMwjkBevrhw42Yosz7IS00PrXguBwvUc92UqLtCiZIPe0LXku3F
usMOniKOP302bOv9x8TddvG3xEOhg+tX7ekEBoeDo+/K67FeNv0DqaGiXJJBFaV71LNfqFk+1piz
lxvRAxyGcWu3oKwh00KwaMlhXObvpePBla0khvMohPzG5hWELFgUtIvj2t221euIOWae8s/dwo6l
ZGcUsxnGPqpm25RISdQSV8OTaN05Gbg5b0UY3SqgqIdlaVfURUn0ByCo77YqC82SIg2QUp0CEJAI
Kkygg/6VSG4rEu7Gxd7A79Pbvsc8QGPxESr5VM8zph/QY2h1DTFsKhQyeWk4nm0J59VkAxRCRYd9
j2zbcZSRul0awZCV6dmR6fg+sklZVFmJCVJ1TY7C1NeXRHM2JMjgh/3tmCIoGHAE4SGFUQS+3ZUJ
EZN9hCn/ten8CXKEPqn0TskV5S7fEupVHmNOYRpmt5iaQ+S0CY0cNqD98fRF9QOEjvwSfUYnfQ5T
oMfRch+2UGNEF2PmC8svSeiYxdAGR4LRcE1yZ7NvyNIfaqrH/SUUDe7X71Q33/0YjJaSPiie7JqK
XJV9eQgWEuYzovg7TREDNf2YK/et5Q+IQYIOQmQayB4m4k1FhApoIxUEkXY8uRWNhkdxL/KEb3r7
XKXT9QJht1hSme6noG8LteCWS3jtCMdaTe+1HSKXJ76tDyGp1zs9DAh6NQ/oWUpKkaaIt1W0h2ua
myfoFAWb70oIvkLg2zwo8FYybxaDYvQbxvfIMMcks5yQLV2PVewxZhEJMLhA5Hb64nkRd/MjYC5c
J3eclu9gqwpoDWxtHhYMqshD0GRDEz4kbYeZW50qptpc/zPeTfVjMswnD3IMgmB6/mfKO8LUxL2N
/J2PbzTCg+kB44Z8Hz9dkt94/B1mxLbyMYrWTYzZse4x6DYw5sCnFuBTFQYHfZiSW+RJuOdXEBmR
jVcVAoHZljzROd3IZDc2+4kUy2fb5GWjT9V4t2SHMHsUGBpFX2IiD9o/ErDAdXodtHzvhNvHsFSe
EUyXESxie3rLmfdsxRCnGOIbyiE48rkZpxxXVj6uEHH0cnYQ44HqfsLMIrvMZzJi/yd8X9lHPe+T
Wheprb/zVDz6J2SvN1HZY8IF1DiKrFvq8zaptimGZsnj3L+CSkNOeI92t2jdF2ToTtMIi7q+qZDo
Zuy+Lc9Dew3mvajHp6ncqKgr+IKBlAnmRdJNEF9DQ0GQD9ML8CJWr3CUDtan54nOmI2IG2+g7GuF
uEfzoFegjF0/ToVt0Ca2kXgmCvoZhtHcr55GhWVpu08zC8FvUpum+VqhVuyRziBjjHBmu23D6EA0
uZd++qyradfdqRCjQ0YsSMGWhGCYjwYpL3tAamSNk/wtYI/g64btk3lTsqspe4qvh2HORwqn6tAE
X+Ll60Iww6zZKPmt42o3dMEeQwQgj46IXyNvVB9Dg4xEKKozhHPfP3L50K0AMcFALdsp/jZXuzYI
37L6U/Qct/cd2/cpolYbN96nNXgXtx27D5HeTWmaIyOYR7yY2o9sfRn9PtFflwgT9DA7zpJzWp6m
u4pV+5RiSb5rVoxvBKlCgw+1gscJ/6vm13iAGbtensKkKdb5TrQ3ai2380A/UW7PpsR4TYw+s7S7
hX075W2DbB8WFbVcghoZQMCFTjcNhLXtZW7AEl4JTCabJMm9/Dq5l8RgdeArV9e+TxFr8vcmPcUI
LKfks5AflgFEh/+E+FE8GqRjz6gChvk2A+0m0G1jIiQeDABSybCckCiMluuMIhUEqifaIjqxDZrs
v9g7k+XIkSzL/kvvEQJAMS56Y7PRaEbSOLpvIKSTDijmWQF8fR/1iKiKjOqU7JTadIv0JiUyI91J
GjHou+/ec7eiYBPQbQlylXrzm++kpr1irNCRc+7aqSg3Kh+eFI6EKn0ifzFtyOupl6R121sZtXCP
K+5e01RyYyDnsgktxLeCLLUcAZa91JrcVUbFJgaN9639Rhxz+VTmXW6c/Rc8mnc64zs+yXK5iQHG
7NTSs18OAOL54bab77JXojvpfgrK+8o+q+IEFK517vsq3eTsLieS1i8gPkkLrKvq+AuYULVX3/w5
QglNGQkgD96m33OVFGCVyBHeq/kAi2Yllnt4K1yjp2K8Jv60KZyHBscJPwuCdn8q+Xnqm8Rmd8rW
tBYb6Y88yzdhe/jFXhghOUTz3iyvXvYhPiC72u7GbTdGwU+49GsSclBpV1N3KH4SltgP5b0CQEi2
uk72oWpWPPoi87BMJ5cwrodXj6zoWJrPiwM3ZGBvFh6HOlotJixtKQ/F/B0LbxDz6niNmnVIFDn5
PqTj1mSNwpO9K756Z9hlFbCKeKduyvy2re+65jSV3jqbh3VlH/1bNyl42QT8Mvn12NMCjsQ+jlio
RXQcfWMNsyz275P+KRcZCwYWw/wvhloFLB4N89NwhjuzCocbXArLhQPOhGtrDJQ+QqRn+C7zLjCI
bnsSD0BDDHtt1Z6z6mvPurTRXO37kruRePcPq5n6N3arr0Zl4M7u54NVwZBbpWmJ7fk/sBOZRU6x
acVbppbvYRMsO1L/3rUKw2QNWU6eJXvaD3N2m4PXx49miZGqX+bg0gXaa98EwbkSrXwdAmAGm1qT
KdoYEZoPvHv4TzqFk5qknetpuluAQ+5ctEydMJUYtKLhWU4fo2H1d9aYtufSG6dj5XTOVmMrZKoe
sP6v1dj7p1maLS9AkBXAhIc1UaL+xZnsr4k8Kp4uPkwTGyO2LevO9jPShGwkoJMWP0ILL1aTs4Hy
2/i7PbJzm1zQt3PAFqWXsD61hVrnZZtHEHlIOLbz3VNtflSwFbd47lycY3Z830eWzxoRNWrJ+ugH
1Agmx644e/5wwcGMR100R5nWd9IzC71z4kDa+uaxzJ1HX4IDlks/rtBscMmHnXhGfNhNVV0/BKz4
DpWs8MZlVbcqR9LsyiuTveNAxkEWS26LOOIoskB0rmNxnmfijGC0+l3XhClLClZ+oovTi5fW3nYO
+sfWZL/UpzXGZns2eDa1HvkrXCRhlfsbhw1s17n1uuEzNdsmvZOjFCuiFuE6Fg4HApWkUIgBRvbE
e9ZNnQ5rQ7lXVrfs+pqlXDWGGa0zILIXTqPjITfE1689BXRhf01Cr1ilgAfXxiDvIKpgvVg4gaZt
z/jsSRLIec+aHY843x8Ls1+Az05m8GX4JgEcm1ziWN8qniTmT4Or6iHxWNKVndld3T7qziV0TUBd
8o1huzwmfXWKXf9ziQfo8GbB0WJKj93c95/gmgFVFOKtaaeCtyLrU6ud+UvgLHfy968A5x3D3l2O
2nLiYTauyKWNKytEB1kMEyt/Pa/7OFPbqZ1zGM0Z00TG9Akom+VggVGfgBEk4d4iFW2pnTG27k1Y
u856inAEGRVpzjTiRFhBhrgjwueDvg2itZdCa8W6YrAOjg6EQ6F/1tXJs2IOL/BPt03g7HMzv/am
dya104MJcW/gGtwvkQ0fxDAemhoEpDnU710WW0RP8yvr03mz+M7JVbLgYOHtLJwqu6Iu2S612bUb
g8MSGD9Vnzz+CmuAbd31MWYbdtWoXewqB7u1153y5rUappLJLzhnrgZFVahf/jCUIBmydGO2qr01
C3jNes1FBHPg2WvuezmcTb96ydoBHijxzcZP06MKxR5GxUM3NsG2HIbwlqz6j95vHyRrfDlDAq+S
gYOo5zM/cMVp77VYk63QmG/5vcgywWnev3Wke5PVI+Rf96xa6xCoEIneEN429HsJgKkVK9eSX5EN
mbLn1NJgHxB8gZXIzJ9L6/PEHiWIahudJ+NHC4GAFT0WzLRrLwEXbTHZkFTto8WkSoKFHPYyGycZ
TOWbmDHY9w1IvKpbttkSe2vsR7wJ8pInuVXwCqoKQMWOtwbHdUak3qDun+uY2UC5PXC0tF0XTsO/
QbdFwAnWPer/Ni4XTttecYoVofohW8p1bTXjKZDeqUndi5jCu9G37rBfviTgrGKy1cKexg0QkS+r
87xNWgMRmMOejEzorWIQu7IR6VaK0t/MgpdpXrgPUvofBSS+LRnijzqfvhlNOHGN25eo6N56Ylsb
E8AM6hLvtFIBJRwYBUhxIIHFXPVDB0eBdJe7Iujrb4eMk3fQliJYRyC2x3HZS+ncV9Z8mQzgHGn5
bHMet0HwuRiMNzKPp62JvRw937aQqP1NNHPcFjDaOdRE3mTvDLMpdklSbvulWQ9yOVnWT2OxPkwi
+AQkjdvF6r/3fNxN2DCbqOFYNPE1De1724NVVWQ/piDDo7cOXeeSyuK+H8stpts71s7fC5EdpqK7
y9OFOPJbxukYOgveKVPzfM8ikLwS1KthPDssHzApcHdP3C3Ns9dme4djxyyfrJT4tX2CwcR0XzC0
W9POSY23yqi5Ucc3K+9OSwvOqjiI/lLVRJgmeStJo9pFzVZ1XhnBdE1M64fZomAVxcGYw+dkKr+n
hbjpk7kHVdLAfAf0ZD1Hcb1NhnCbquPiwWoInEOdpUfHLneRYzPiY28omt1YfkAPumK0uk7N9zT1
vnXsmgMxceheys1k+s+xfj/i1r21Gvistoo3iYfFeKnbe21ezMxmWzZOyNvBWef8bM3cH5ShNsRr
d7Pi2FNE1zBHBxfhV1m2N4vhrUbDh+Qu7mEPbkLes3bQ+qtWhC+IpPsS0xElJVc1DPfEWRkWLLW1
CtFiimyPQwn+C2vMfRW1pyzvgYOjrHd3aYnBJbCJWIE0grl3DWbjNoAxY9XRHhIdQ98j3JujYQbv
JVAq2kDiTeGZDyYtJXXCNwGp/Kc3cQ4YkhvbxPXyi3von30Q9TbgOPpH9oFwb3LetBvXGs6uh7pG
cBjLpUMAN4/rG5G5e8vqOcZ55wgzysqP8oixxn7I28bZ0gVwQHjZBCE7H2bPLzA9Lwm0NohP5yxz
H+j+Qwq6oNw8RuIT1We1EG4nqL6CQnEu650Tt7ehDTcTl8GcgjRbDB5ArrVqxmk3R8ktaJdkFdTf
E2CXKxO4c1WEz4Vpce0VT91QPpdd8CSE/ZMQ7/MkiHQW3Y+pHY5qam7GgfNa8Vh3vblbuvba2P5M
cl3d+eObL/NjJuRdEy83ST29x0o/ntEcRNa9shZgQn2oHOK9S949hfA8bcewKQ8RDUwQFEFSddm8
lWl/HVSak4YQJ4hf02pq5WWem2MH+ASOccxdkjGlpXELH8ezu7W0Rcn+zg53TsJsn9UYnooKlz1q
2nYsoTrXHchRl8jDJg8Bzywl+fvWrikJEdtZuY9wE/eJ4R7KbjoPwsjXEkD3IWSvci4bSGL+WEuY
Syp6cyN8O7EYuo3IvOk+GVjYcfL3j74nLk46wUxD7jCGJ1HxXmZh6FGQYDdn6X/vhLyv0wSUi8sv
bVg70BHWQTydufd4oWYxLo/BZNCzCdyiCAYyOoFwOdXOOQ3jjdMw53v7lLKGKU1vo244L0n0Xi0h
BMgmX4+t/5SmL/zgwOCwjtVO/TZEUbWuvBk1ytsF1cLoVCWPVY220GW8RvLigxqNxyh8Qhy4XQzn
DlEWw2Cf3EzYmNaN2z+Q2EQJrQvqQkTYH2RkfZDCfRcV703Ly1JcP8GDjLGUTd2lc2FdeIDFiuyz
iwb2ZEI9+ll0i7nnm+PEJjcNHLm8fWqicTOblkJ6JQQxBeEJO+qM4Y/4B25b4zh9ud0dhKJhsr7y
sLrhI8AqWRvtfTN+WcNGQ7aWfR5fhWygGsLbvItL3LY7YNDRMI+rEn0JDdniqMuy/tIQ4pjJa5M4
PS6okMHY7kVbPXX3iUKgxWpW7mzQGfNHP79VTID+UxfuCopEJHBSpuHf1x7/lpf//4z6/N/BR/9f
6PiHb8TC4p+bVFbvHbW1P2BX/zUn8Puf+sOY4v2G659sl03WgrWRw8boD2OK+5sQLotrbjfi+jpg
9yceWhej4vs3CZC7BPAEW7k/fCl0aQU6ex1aJgl/D+n53/Gl4Hb5x2WazdaZqH5Iht4PCCv8PdRN
OBJb/ghLawCkxNPaV3cmb90rxJvpIE0BmI07aR3GOSdWqAcHB6zZHuaBwq5vtY+pKrtdOvG49SNy
r73tdYc2yvsbYkbiyJH0leRXyWF1lmsGs5B80fJe2q6jQ1z2K444uQkN7GpY9w++dF8gvsH+Goxh
q/os23m9jE/UnhAxYB2xyzE6rqEi29smJaDXgRA6AsL6CCYZvjXKL84uvL8d7WHdpq0rn/MBxQpF
U07bqGzfWJmN4B2DkQd0G+yL3kQjGSDUG+bc380cWbeqGdQOjzPqbQdYQOVa4w943QVFNyL15Ywa
hsEbN4Vtk7Vjgk0zn3jwFXARO94i/hAEFxhH6NcVw8fI2hq+xXgBMBQdTOC+3WbAo/tati6SXYhz
/MaVzl2wxOYxcnuHRIALDGUCCbsGJ5Vd28HG12nyg5391ltm7Bx+9Trr7gGV+MeQZ0VPKQFYsqSr
IXqV97Hn3HStc/Ka8dGUtKONoruh2wZOW+NiAwqvM3UHZepj9LStF1be+7FB9zJBfillPBW8KTZz
BJLORv+hh5QHiy5SQE55s42Og38pIYWCmV55TozWo3sXIiCceDDYNfCHyR+7a5zg1UfQqTfAzZ9B
zyUDjMfY11wee0fSBzAkiU7Thc4um0f36ukSCPZtrz2tEAKU8dwK0gm6MIKjyrUT+VMwMr9DEkVO
j5JM61jBoampCSlFue90/4QnbV7Ucfm5pPIw56Z3U4QlTr6Go9GRkH0KANyNN2CnfEw9AFLdmf2D
ZMdn509yaM+RY4CO6PndZzFrtxAYyhS79ywdd6gKwamjD2Kg+WFb0acRVOXeCWO5VqX/ia5ytOfh
QKrvJGfxxaHtm6CFQ5u6J2nnp7lCxQt0VQdkv73RLe9AtYD/6clpUfE5Tu1zRcWH0l0fuSo3ZorD
Bh3javqcsxwDXp3CNO7Z7Uep/eWxhYSded9UWr6HtIngV7qtaBcJIvXuypGXcQ5UitfnLWLrpbCz
YiV1H4nXWa+mKb+CoL61COeXurUkiAv0Q4omuic5N/KW/qUDzgc8mjPYNYageevUttibv+pPhl9V
KMnvtSg9DSksq47er9IUzBwL0RfTPAoWVFvp+BxSfO9+VnStDLp1xdH9K6RAWfjSyIKFHn1Vt7RI
3ddiOoAYObH7+UY503thoM2DNP8MAqSo2WChEE34SCpwOhnB5fVM2O0IzVWs8X0/s9l0VlatS2IC
qoQwvPqKxahukREmSPDWdUyyNFH4wJLVWmcDyJxVD8hh5dfxodAVNX6O+rGklNYsqNNdpMGUNs8i
uqfYoeiWG/CMeN4bGxIFoaHJYwgywcfpWpx5wUNR0QfjKXrSALuN61mN+QlNRG7mX7U64/hM6jXe
OiMjsmngbG1y65Vwuvfa5e7tMAzQ6dBR67Z1aUaqbNzD0TfZOF9UlT1NeTPtWvrCIoolVLbQPCbp
eeoW5kt+vkpjvmpfOqvaNp6qzHtdWDIQk7rrsuDimsXWjIZdoNjSoqK1ZfjNjn0C81FKCnOOPwK/
+YZ1x9v2BVGghaIhYxxoGoyi7yIsv0ejcxoFD1zLoNPIWgD9hS6SSZ7bDJ4FIqdsGhy9A7uDXNcZ
uU7Gihl4ofbdGvRYUKaxchBcA8qPHKa2UoAeD60OjxDsi80SZrBSaT5aYXAmGDNk1ZWGpAE1dlku
2dRA9LNZra9j/PCXXmsW04JhGgdKuBl7DqcFQp1ZuhZJUha2A2Ls2N37NH3dVAUnw4B2FcTsEEtv
1X2YFuPmNNnnhHXnppndl9qQMfRzY9wqN38gSavWAbFf8pITZ686/pxZKW9BR3kPFsCM9Wgp4+R5
+TcCRuMh7pBVanAigEaJfeSy2o2tdyuchCCroF6s89WZoBPb32a+8qi/Tj43RKe6x8RFSZkj94lV
8N2cKgCBFH/keVns7d59gjtykwxdtx9jZgs8VcOe08WpdwwQg2F9MMr5NTEq8y4ovGur0ZdLCiot
6Jvr0E3VRkbjxW8yc51FXKGDIb7XRVYjPqDy8ttcM574zykHhoPvs5fMRym3c+RMK3CIIJTD+J1y
MqGXIhFH7JHNFMYt8tnibQHetsYMRwHVXO/dAsmkG+JPj1pDFll85AADbsvOYJTLuzdyO5gNBO+O
pSM6EvSIAbp4aEnUdzMBXGpV08QE4eyW0mOS4ylErO4cpcWDtALOxzVEEeTGsc1ytgoMv1Xgfcmx
ouVhKF8oanpGenxY8jm9Ey5ccsmg3VUM8i2VA5fez640NGB7tXRczh0vhjGhekuyeG1s/tQxO7f1
sodOhGcrk5+u4J3mjKTFIQEXm7Kcf6BGAXj3vRyV1yGTgkQnmn0zj49LEyeHNOfbw+vGmBpN6R3k
ZHjHdv0xkoTgsIPKnBU1Dym/Rm+zyx9JuTAxmqTbch8Kc+aTNjS8muW6Q9CM2gGwm/odU1pZuZGz
+9SHpMKHlNWY7/GpJlE9Eoa0dwX61Mrz/GLnNh5bWN4XmBdRguyIpi057aHFb5rYUXsCyBWOm0nS
1AZfxgtmhPqluk0iU957rARvpjjmKokEyXJ7JlOT0dd34/ndLnFJAQAKBjHZxwtXh2JrT67/KW2r
16nMfziefnzHLhw+jRC1w71djHtTqD21rUgxKItYQ66RtG+Fmb5Xo/m6hJZm5HYbFTqvTd7HG7tq
X0pMcG3WP02Z+x1vfneDNCMJv5PgkOWHwgo4IlhgjJjXluzrTeA6T93yiGUE8F2550iAmgX0s2me
c0X6rZdGB695itjI5dNWkA9gccz/y8sFO/eJxHsp1bPTpC03JOFR6BbbacyuuE/LQ1R3b+kQfkYz
D7DCfga6u4CnTsWW1BX1hCIJWcZxc7Ru5p2mDAFejUW/4sDLot6PXnigeoL0EF4nx3PUM9Tdp2HI
eVKEkX8/TFLRTMSu1DHco+zjT4t8OvNEcCllGfMU4e9f3IQkF7sASkoQYdOu/BEq/z6uIni+A/ps
T8SjhybI6iW5+zXY/Fsz4H9nuvt/NahAPQ+T2T8fAdfv+ftHK/9hAPz9z/wxAPq/2SZkkQAUJiYg
iBt/GQA9CG1ULNs27BoXo9mfA6D5G8Y0wDsW+W5gfrpA588B0P+NbZ2Hpd+0fB1Q+Lf6gYCb/G0A
hAMCA8SBviPgnrh/5wEQaBYMbVT19JOb/GDTbazNdsahnFdg0UBrfowLloJiWMprG6Q2GSEDRP4o
JMzX9AeIT0AJSEQgeaPmiP0yujixEq+NUxZXB0fLjQmM+0nqoLaaQkaOxE6HTWIh3npYKSfcZL71
0VqqoXpEnro2ns9+YtKNS3GpTHa2GIKLyIN247FPfQMRnr+qkbTgzqHii8I8MaBkF75ybwwjSD9j
t1a3ee3a46qiNeDeNgzn3JcG42KVSv+29THZslo036ehiQ81oCI6GmxxgXoaflG/Me6BrlugWPm3
C/HzfeWY2D+oENmZPvUX4TK7LPRM9g385yYJNIOZRSRmQKcWD2FhOVvCcu+ug4FFJrRPlj41mjd1
DddnnyaJW25zyOmbdI6McGUtKv8Cw9zfle4kDlDtzd1c0u0XCFgqiISreYphVIwFUQBRkGaScX2Y
QbpvdJx2UwesXDwNTe6x4WXjcubK+a4We9Rb0GtZijdVBNnBr6N608Gfv/hVrqsZ54vnkqQb+/xG
+O0tX2QkvTwzEecWBUtBMb5UQW+vLDO3tlWWPJmG19MEU4u7BqfbMa5j/3aRdLUlfsfBxgI9OU3D
BVH7+8zcvqmmfuFUjb2vqHxrRwBg3OZQL59tFVTPFrkXtqw5wy4ID3E3mfxNlWJKixd+GzjYrV1r
C2y9kRp5IApxGPLBK7F+u+GG466zRJ9mlKdfS0PALp8C86GD8XFkq4htizOh9R4PrnMm7RYfpqSl
8SqsxcFC6DxZrN1fWvTc14SxfDP1ud7WKtf7SiepN8DeWN0w4otDgx2BrxA7l8U3o1Pq9j2nhpy/
h43GU8NHvKnKERdOtwD6okSEKOyOEwntEBGXDSQ9cWEujQ+csknOx94mKis8k5LxjShsf6wafwua
Nj3RVureO0ZvPWbOE2FgvpCP5LLN+JqPyrSpIbaY59jTdsQN10HYu/gmFU6rwcJxxy58NUxRtpIT
TrmI4l9+z0zx1Y4j7IlF5A+msy3KMRujkhbLQY3vdPNuPQHjqRTyGo56vZOcE+TSdS2d74SD9oOh
EEGEb/J/SZ+wYlj33NPu/TjQ+gGk2yHEPV6UFjlsLXfMFQc7MPXk+RqflLWWRRr0/ZPZVWxDtGhi
afkEwC19fk6JnK7FFZWwl5FacDG19BLbpcKANbMUtBBmCs7tm2Hs/EOrZRtpmuOR5Me4tr3qbagT
moIaKgTGIfG1taLbOFoEkpiLzp0wg7fZaD+CChJmrUUjkTCruLQlrSnZk/RycgzAvRafwGBnNK27
A0QERKjSsV8Y5A6s4OHnaaGqQLGqfmlXQTW9Z1rOMotBrqk0K9FXrFe3k+IoqhAsvhbCSHvJvQiq
hlwsMpmhBbNZS2euFtHo0TYh0EUw5bXE1jAu7Qctu3Eh5NdAS3EIVzw18SYM+p2e6rc7YaQTHMF0
R38X9VCcHvVJAIsM9SH6dKD0OaHSJ4auSsOLzSGiSdNPwaHCzFNud33O6PWJg0gXNVAcQhzCms8s
somM/DqiBBxWupEuAhjq3PB5mq7E6LunWZ9uYoe/v9AnnlqE9tbXp6DSfqavhzA7xyODY1KZ2+Vh
5uAkJVQISIefDoiile/2z7M+ZXHAKh8t4NtnSi0yRg1OY0zL0SlRIH2Be8nX0qvoop68iE0Vzbhx
GSER0qG7SjtG20Gh29M7QQNniqtTWFeRW85GsFHdBl7poas1dvWctmnC027v+hJ/uZG9GGHMaTiP
2ru49/d5H3y42eSty7kvtiK3vw2TH36pACHAT1rS7osH+ShAIMicyn3idFYcysi1dnUporXb2cNR
2LgoY0t2FcpZ64MQH4aztJ3uVFJLjYPLGeaDiCkNXlMP1t7lI4vVPHbHo2sl9c0U1PLJL9X44hdO
RVKcIWLVQvt+TVmr1YCN/W8k0I1TsdhQEJN63tdGjD+wjknslPF3Y8yM86yfayrjy8+VwP9cWcEV
kkmx1ceHdW5bT50d/wwBML5TgEa7txV0+FS9+EPwIGS/MkA2W6WDi/nUkom3rtNgxP+LXa4JMgiA
Ma7pcqjMtd/YAWiyigf/XPEpxTa0dVTVdVsnDNypYv5WFBgTiudxTTenhjCwk+lCIjSkktuV8lms
xN7i3np965EkNtRNqKo9ZGX/HALc2i7zkt8WSGCXKULIlHgfLZMOeoc7+IHvJ9/yYEUJykWM6Eys
qCx40M7NMB7zmX/qFsmjsnF45g6OYfGrVMVzJ2nVqHwyaANdKFpu5hAS+hmBSG9eLrkX9RDD0ZUt
1IHRrYudTRNT0iT9Jmuzk+Ev/qlyfSb5YWnpwDNHazfAV9qxyssoFnaOLbEirZOX+6xWqKZqhlRC
NeQLT0ouyHJ0UyLsXLwqC403vDO4O+bpUreJ1pN4EBmT+y4d1Oo2/+YqVnQEuCAKIFmuE0UHt/DY
xcZx7mDb4PUC1iXZ5YGHlh0bggt+iq6ULkaUh5SLTzGriS8J+z4mSUfdQ7t0dw4tbRv8YNgNNAD6
/88HJUXn89Ncf/3P//FPg8wkNv/FfFDU7+Xf5oNff+aP+cD9DQoGyWXH1+YyWjP/Yz4Qv/kuTCbT
dJAwQ1OHjf4cEKzfSEABk2KeIIhEtPk/B4TwN7ZD/AGHvxNoIsyoP8tR/4gM/94AS5L/j//+1zLP
/4LL1mBNy/UBoZmUTDG//GPgaTaTdkazokG0KZ6FBgTidNQb/OApHPPdFLeof51jwdD23saMBXaa
RsQIhA74E+Oz4+KrMoMrPyWBLPMpsrF6Ly1NRH77VrnJzzkCJQpZUK3SvHsFsy9WeS8//jKS/W9+
jF9jzF9yW8hWghwxESNmHMEr+m+hnsqYCp/2S1TFFmuM3/QQAv2StgKDkxANlZnrdiu6DrPtmAig
EWI4tzZx1aQxHqIi+ykkGL3lAjyQo3jLs2SRYYBTjX/y3WWHWZBDNLFJBKGHMTV2jIPfGo9TkYv1
CvUbFDe4GDqnup/dUvCWFOpEMpR2Pr95q4D5g8WhFCdybh23/Cn83uadTnRVhe6TpTOs0Ywrg74f
mg4Mc9fhb7epCNkWknNPy57fzKnqsjrxaJQ9tp0mVasoRukv/G41ls7Dv/g8ufT+GsLj8ySuKAKI
ZNDMmGL/9nkOVe0EtEAAzmGbQxrlYlrpozVRwWZoTuLSn4aW73pU5b2rWDz5y0H5NtAZ6yHISZTa
C2u93HrwxmFTcIAxS3VZjPfGLrFErqTg8JGzCCpseqrsLfaCTUpOKechFhPTsJgfwsLhnTcdoGsc
o5GHMBWxT0aDYBaLeLPk49a3adaqS+uYy/IRr/Q7Z617Vcaf4FEOsensE2XcVEt8EGm9YTV0onju
X4QV9d3xj5cdbHLb8n0AsUz0f8fSLorjf1wmtJx5knrSwqN6SJ0nvvWxLe+qaPoXAUFIfv91o4vO
BdQz0PwCEIN/u2FNLBQNlnbwRV2wMyKcGOQjKlNtm7m4KxGLi2Vcbox2nBHj9bko3LcBO4PRwnCe
hs1lsZzzgP2S7In41hjOQ49DYe1SKmkPDfOunYV7BNCPnmvQM2o+4onaENAGhX9vurQp2hE4IxTt
6abKY9I1Yc/Ks0GHjGX91rGV2doZt53rI5NGEKye7Myi2U2riVDpxVpqhVHSWJixWr0hydTsihJw
k25oI6bEl7iRWqcc6uZ2dpya4RTMUKXVzA7vMeEGQ5F7lxuB5EnXK0tNh++j1XpoPwRXdGmMYx13
stOJXViMI9kpMMu9VlQn+jBY8vhPlVZbf+32lmKUWOnyhITQUCHSos8Wv5TaEUMLyQJ4eci4ttZz
MdaD0NMar9JqLzT+j1zrvzEs2zuCGGyctDpsap0Ya+4jm8x9iIDcIyTLBDcPdUaQWhCZ69LBODnN
+crTCrSNFG16wdnT2nSGSN0hVjemZ3EkmJtHDyGbCFS9ike07QGRu9Nqd8GudJOlkXdRtnc1tSae
9j5G4uDZQyyH2VwhIHhfjtbRlVbUO62th1NDJCA6oOvMbHf9W1nYNidh52RrcZ5aYPrFCCwO6PZZ
nOA711K+aJ/ahlavpGo+Q5T+Skv+rIduAwRqHS/DcE6Zj4TBu8qJPRGnzreIC2ByIvfN0+uEoWax
UOgVg6mXDSRB3r2J0i+TLCNTByuJQC8n+Ny9QyDS4Nmc0IqtJQfiWtdsIyjj0euNQC86mnS4jHr1
EbIDMfUypNNrkS51rpiezTtoT6+KzQmnxGjlsEvp9FJF6fWK1IsWBcaUsocTiOViL+YR5yODCvHb
Oy8PnoI2pLcqLr/NeoGTscmhFOU6Z0W77311NtMh2jh67aPY/zhmVe26iWyyXg2pHPU90+uiua7o
V2aBhFucgEesvIdJr5fodPkEDaSOqLpUoALuW3NhPnR6LZUHZcw+njotvbLq9PKKddfNxDar1Wst
SnG4G0w+csMq5xvh1iE7/25DQaa1KfV2LDWKVTAV4SZ0mHNd5bQnJWyqGa2JupIuYsXWDeFycRUS
YEEb2JXymPS5MgZ7Zer9HDo0y/yiYrk+GvIHH4v/g8F23czVqS3ZXOSL7WyaCaQXuDQugipkZinm
bo01uF0TgZpxkzUzeZrgh9VyFCavQOw9r/sXu4Bs7hB1wFqOodakr/ZARo0kcIlOUqNENmcY5Tye
8DiuG5lhy8oabMUtaS9lQJ0qWvEyYDC/tTNHB2Si3WRNP9vIwiMBE8kGVbIfJgBk9kD+Kat5G1ny
I1ZmtClKa2c29RFvWI7cBLuShPRZY/GOTkoshNF8ZRau+1gBzt07VHTBaQ0wXnTltsEwPkZsawkP
N/ssEfmBqb0lbvBCYsJCeuE7tZzrTIMIJ4IQUpKqCaACoNp4+A75ncWZBicZ32KTrZnnILLNBb96
1dr51qvSa6M35XOeVtS7lPRp2st9RyxTO1L0y7AMtmC8tMmw+6go8yTUWPs8r/LzTMUYcVujO6gO
v7JjAYDoTXpAp7Sm9QZQFr4EAl155KJyeF9xnrP9M6xoXwEXRA/Bh2BLvmXkXmuPzEY6aCjxezuU
62VD9pQHleCcMT6jAJqrtvfEubMQMht7g1vlYNvGGqmQACae4s5d1NZtEHvoJ23I+hbpYRbzzwDa
4imIkY1sd6Qz1XHkpbHd6mrDgwQljIl5NoipsBSBs8V35MWyOszUWXGE64zjLy/KTGnEbvb5/GqP
xwgFlOXWMOrbCa7uKkTt464w6NgNEknCl7W6gk5hckno+mlBJYNfbXJ7yY4ydnEUmAAjrd5deT3o
PzkkNI4GA5BLu4ZL6bcfmVHUlxkgDlIpURhvkLgd83VRDp/YQJ6bvD0HolPMuTWgPrOwL5n7v9g7
rx3JkTTpvsq+ABukUwP/VWiVkVreEKWSmnQKp5N8+v+wuhbTXdiZnblfYNCYQlWKiCCd7vaZHZuZ
87teeuR2m9edsbDtatQlHE3LETV6weWp12mMi7ccebnaBVrl0Pq9F0Y/7Uo1HLQV33aOtCDiZDjK
MUzycMeYVIVJzJOCtYuaCfOIlpaetT/p56BksVL9OPG0wH4S1+78UJGGrXBdbMpeniLP7LhKSCkv
DVXbyLZxg5dbCK3p+acKVTFzXLdNRHq2A9pBDgiBbZEcXRLSQcWe1FQ8uZyqvZf8Bit2SYjpxNsH
KtPX8zy9lCqSGMGcLSvPJYjFN3CNlIC5GXoSUgx1pVZ7sQbvmvj+nRAcOXw5Pcydl9F4NxBCs2aC
mqH9IsJ5p23ez7xztymUyVXk8pK9pvsapPhVKO95zCeueteAYdYzz8cdMObrGNfyquRNWBCUHxOW
EILOel77TAnXo2dFu6iph43Z2QQiZ42Fg5WTfizAeBDGtvFkM6WE+WftpWo/qhT7QUqJmDafB9+/
0DBrB1CJ5JupuMnDhiBuhyFCEQed4v7WrjU0w8X6hOLhdK08M1tdE6B/DVV9hm775PXGzMg47ogS
0TJnd9NIjpfcu0pxlyCC7mRWETyulHsDq5tgbQpeTTZLWG/kIzckU+0pphk75ub1qYuspRFwu3FJ
pbLbx1NN4q+47czgkEwMFqiGQFMWxQamOr7ZSXJHTu0CoFu+NwksRgug6yQreETd6M4LeMumrHwP
quAQ0EGAYb7aIytW68nnnMHyNK+DmiE0I5On3iruRI2aOg6ZvKefe6T5oat3aSrepE8Hsp6wJg+T
253y1n4AzhtStefYbL/QSM+1rU8zFYxBBi+UIHEht5S0m7tsTuGiGJRGUhfGp5KFT1Jo/IEJ9vye
zeVAyBHsDxw+bWNfsDrs1T41NZwaErk2nBGZVt5mrdqqqjS2EZwLrIm0DGi/ca8jfczM1mM2Yc6k
YirlmDnTxMYebkybcF/pLj+VYzNvS8e95uJuKMJv01KHweBGbPMRNyEK5O0Q4BiYCv9oGd1rlGLf
6hVEzg66E4H/WVycwQKfQLSYcZSki6TLuf4c424JUZs263yEKLnkehJX0ZdJjKK1q50VOQcC8h+6
T2/Bsa4HrzrDP34Uab+fHWvbVTtbZwyVyj3yYA2tsHJ2thxTQvfFR1bzyZJbovq9vtIqvOEUcXAB
8lCE9xHGMZ4B6222lHn2tL6JSwzZcn4wMu8iYhZDYo894SacqZuyI50T1lzMITsP3NxVddEtzUqJ
f3IUanZcf5txJq39xDuwgK5d6Bi527xmFPO6xmytKIumybz9nungR1f4z1p7Bydzri5Fnl7Ekh5Z
n2Tdnm1SVtPERFs/RGX/PiooU238vbPi+xE/DId2f1WSAt6OAUOB7K6381tIN7sJ/EbKaCAeEIBH
byeS8sMscay2FD9aeLSoZ5Kjwg+RsxaQlBD2ZZ6T74KnoiPd+zL394bZ77xuX0C7sXF7xZZ/BHF/
GAJxGRoIhL130HBITbzuUa/eXZskV64uNpVii/Zp2YtqXw3eTgdJskmHjlSa4ft735s/2il/KNMJ
OFTWHlAUyJumNGAWlQtvRXWEqtziNGL22ZhxP221qQM23kqQyjee+jQ4lnaK8KDYpOZ6jD6blIVQ
YUKi/KSWO8ouAyaCnDqJEphvnpBvk8VVOi+xMnZNN0Nh7YksEu8RDBBjlRClbpYmVr6NrnmaY98I
NzqO7wIZkg3NcasONQo2w5cmK0kFqQeGwjjp7YsK89OQ9mSTKzroY//oO/Rrq/RzLCl5KNr63df6
rpL8Qejx7AjgcmZ6LnhGxSP8qY4+Pa1N4KvttTUJ4nBKfNUGKbZEeQRLjavtda9Fg9doInjp6v6N
+TGX8syPEuSM3IHlxxp4fUnh8TzmNeLTvDeUkxFji4PNQhmWHbTluEjP7fJWeXI2Dl4DLjhJWCVV
ECf49z3nxRgYPdjGmJ8k+7bbtOnerInvLOfwWhnJp92a45UOTy67JkjOTVN8Jhgjt1CQsTK1naI8
ln/mqhE/Cxmq7wRV5hsVFuApzaXOnozNKPxjUaefWcEWoPblTSOjS053DYO3UgMEbwz5NMiF6h03
PKfp+OtfZTtZbDpmwvlMFTpmR74cthhzvZdU+tCGoUujK7BIjW047pV00rXQUrJocKvbKv8ql+46
ESanQWc5Z06td63BeAcHEQ7jyrOPsEAN1KWlobcFnOHDbth4Q8OgZ8ay1Pcwn4oxpTaPenlD5QKP
pFVtayjD68yadxQ8glf2X3oyhtwuz2Mw5xsF1Bmbb2XuZ/g4a6XSB9cOCamC9zuKjgNOEjnJTqvm
XhN7CcF6mFN3TANQOzxkaIVOXFp2B5QKGYFZKwLO2EqOuGFnzNpCMnqHp3Kh0biAwULvLS0xLtSy
mu1a1wvjMAt/EQEG545mvDvyUAFrtK3RwumB4NS85kloQ8eOPmjXZD61tCE1eQ+0h7P3JrXHBun+
jY2UXttD/KlVcQT2dIrJ9zssRGB/SLfiuSKsBTnUJUuCtLM2rfzenajey2D1RI9WWD8yLZe7kDzb
2vXVW5nCL1ZICbhU6bbvRqxSbXoTGuoj9+R3v3yw6mzbjiG6Fp3HQj/nTbzLx/hYdrCHAjvZwwff
u2nCAGO5baN065IkaQxs6NhFc4s4yJg79xSxXEOOBitX+ef/k/3/Hdnf4pQBfuuf+4IuX7AY/DUV
8usrfqn+zh+mQEMNPdCi8C19BNRfsRDrD4c4CNq9R8jDQfz/h+pPHYTtg/QzfUGBpbfwPn/Zghxz
mRXglTfNRZElM/KfqP6/QblQd2nfYzhou/wGwvUWONhf6I55McWSZjiUCs9Y2sqLeAuBUq/k5AUg
uOTw8pd35n+Q58Vv0MKfP5BJhW87jmvikvrtB/IgH5t2giyTOmxi5h73s5X41qbtaYJPaEDiUR3B
VQQk4RgOqI2QLfzaz9xHwox6PZdxueFwDqGMxaPJDYVHfDBXtPjQX+c1VL36GAwkkKy1QccBCKgK
kJbJnfevX8jye/5d77VsBjYhowYf39bvsrjN/JguampMTT17eylmsYVPITccQ4Pjv/5R/v/0psG6
pZ4LXD+esN/Zl77Ty7Qmh71yJ4RNNBLmKtkZnl+wi4nn0Uo3VOu5sp46wuf0XEreENWAMYymexWn
zrZzQiTXxMEbVBmXwqkKKhrUhDUyHB6qAARGoHB5iL49UctdgYFL1VcE1WKXgP5eu1nsboOGs6pV
tM/C7k+V7fY7Mjk4ffFq4QXnDBEZE3HJiT6O5XxBvpuoQG3idJbzRQScFENNeARRd9/gmGUe3QIN
7MH6lMGyyLL5EwtTRs9u9t7WQ7YdltMQ+LBl7V1OSCD+70psBxREXSKOUrIxv8EPa8+pLE/12PXk
ECnI5QiWkKy0FDnUIMiOcO14WNYPPe5f0xXPOtcfyBQfbi1hvWljboEkzJKor+9udecU73mbTY8q
JWhO0ai5Zczzii/ge9IPbLYtBUXFbiY+bxKLUypwsZdmgKYH44z+0XsMMN+CAVVOTdhUiGNpjF22
caNFfaf86kdIlpAOvwVtGQAd0C6hAtfCVxVW8x2HR3ZYJbhy4bMFLDlDRZtpIVQrkycO8NEeljv8
amq+u1UHuZ0NYHxLnFfskwHeddpk3pFDdYaXvOCPZgzAzSAnSQbhGAWDhcjiXQto2jndB/vCjpJt
uaC2TbXMp2VDdnLqKYaccv8cLqjucgyAfAWqOY6TVlwb1KoYM71OveGxg9NOOV7cARQ4tDg2wAXv
HQ4xDMHKvZMLPzxYSOLpwhR3OMNuLDuOsOiGL3o5vofp0cyV/TiFdvWBmsOTTjXg/a2+XqcLwzxu
EzKrbfAe53W8bgfj0VAZj/9UyDuBFHcJbDU+47O+17RbckPYxS72SkB2ITvYjXI+sQPvnLYlrLQw
2AUw9kBBZZdLJhtMOmcnjRHE8+MbfC3wj6y2RSoJvX0DZW4TNNWwrQg37FgYy7W/sOBTXUIQNyIM
bw2CZxwj84ZT+YFSZu3EwpRvFrr8qOcMV4KE3JuXFdkqF5W4iCpkWj9uj1wQ1UGSRIhLeEecmx8c
d6Q3OPAEZhZsOVGTi8cSSjApV7ddUaJOLcnkoGRm9cGagjcxy/gL7cUMEPJ2ag6uAXOfNlLnuQ0B
8tsLmr8Zi5SsKtz+bFjSba3NEKFJ9iakC5K3WPdTc+0u8P/AGh6LyvafXEWn9Wy6n+xjs69VSJFA
0sJRU/i79sFSN1BpJ99n0ByfUwzUe6Jbzq5e6gqUnp6TGMaPoMlAC45AfYRhxF5qDujzVBYM50S9
BpzD9xHNIzBEMi+FujIiwXZLf4Lp8eu7lL02kFHi7qOeZbBNO9P6HsuG0z8S7qvyBTfEIM/kFkCW
0NwQ1PLeSpxhTXp2g70yWtduUR/rpf6BFHNxHyyVENlSDkGNETy3qjr5Ob0lpgrYOi09EoMAolEw
Hz9Lg6ZssysfMtERd2ZBenV0FsK2nZCmY6/dJ002A4OYnjtjnCgxJQe2FF2ojIR8PGLfyPKQJDIP
h4PKBMUfhsOJwQ4+MaZ9BKX7XgC2ONOum2w7d3DgO/h3tir0NortF6ej8ENPVsyUpGnPbuPkam0l
NXCgEIXRdH287ouFhQqIxcTrEZSuczBwzbiCKBXv44yRysSVwjeP/HiVonFtYlD85CU7mg2mrvdu
O1WTlMedSkZn7SmUxcE7lwFUCqY10FAKbzbf2tQ+xcFsbzJz1HQriU8IYbd1MN7YqozWlt9opvhJ
kNw0PdChKhvKLermcClt8xZGQn0T85HrhoFca4saQBqgh7lk700CHPtlRMP7OxkpmHHSbnCO0eJR
L5OLZoQF2Hqj2lpjg0QzJuU5dY1o7zdFzHIzT++DYQPPsdAo+jjuziHzfvgofbZnDFYdhhiScSK8
nBszvlGpVV6KOfAvnLWCVWmyrmU0S81d4VzMyP9hhIhcA9L7yqEYgs01456KS3s99YPYWJ5Ot4Xp
ZNd8BnMZe4BTGjfIthxQWnyeFreZzRrNMkUfCaruJu+nL7oIvjdNku4mVyUHylthbxjLvLwnVgTT
cJ8L99bBjTbnZb/VpHE2VVv5V1Fqf1uGGIhmkz1/CsWNuCn2YWNHOrc92CNHt3ImfwSMumV8gCI8
uU724FcEeXEthNkNmKSaStjUv1YtZOhcht+8SrDFyoU6IflHuv2R0rHDx0LisOwZIWYgP7jFmZbC
Uak2opzMrRkM5rZA5kmn9qaYVQn0YGaUkaec402mq56b/hhV99WZ8y3nOLUaZ6Xo+RDJY68H99Lh
8NVEX48qLt5MOZk7b6ZMJDaYTNWkE3c1/cUTl94JlM9tk2IqpRSToGasaZ4u434btz6AVMFQzmx4
Ak4Jk4skEfgnNI06LpZntoZMR2GE/hhw6VLsaWY11rbRynYYv2oycXBNQn+a9kM4DUeStU9WJap1
J9vHIUoPPgV95066TIjJsuVleg1xshl0HGU4YtZjGkQJGVdQJZNU6iQF2081p++ZM+LONLgeY4DY
DG9qOtEx4D9AMspYYqjQfigT+0eJgsKMvTvGtj3QYCQMf+Xoa5XgRDBVXd+P6RAf8Y8P7wyijoWK
Q2gmCvMEZl7GMZgWeX7UI0a67KFvmsuMArGTpc19y2J8yRwhz2M3fnPlCKoh5U22irCA+UgNkTM1
+rVmb/Le01u7hd/S7tA94Jjq6Jp0PO5Bk098PDEt7p5JfNm3WE2nO8MK7r1KXRnpVUcvSfy1SvRD
l/fjbdQycEmnNL7NiiLf9BjWMUJLJn08DAd2drSbcYN1bksWptumIXKHYTefuZ9ARGD6nzXmuAmT
0bl6eF82Q0bzybD0v7pAVFd2WQ3fCBaGbBKXfZFnBVgT0wVazuG9KwKxwTM+LxP2JVdGDvGxRife
Um+EjtB55PiqAmUnbn4EbQ2AFAzTkV1KubYo2dqWk+XOt65R0/zcp64pb9Hj+21jz3SwiO5loW/v
uBEpv6uHu6CXTMpCA6AFSjlRqrS8yazUhirJ0wYCq3eTW7Q/clBPj8AEFw4TfmuvmVc9NUQrDH85
Ib4q2majgTDCLJu+69zfNiKYzmz3xXYs2LKMkeD2ZLbJQiyFt0soAWfhpECsnvzm5BY0p6hU5Tym
MgLGk03dXZnRLT6PyDBT0kIANJvgLpRedZnasf5SSncZXdX2sY4KFIs8EtZ9o6maWRl2cWcH5akY
HPFYIVqTMArbfQuujSgvMI2YKFZ7gunLeIjVILkNkcke6n6QX0vekXekuOgh8OLyhXuHTobIdm+j
ORzP5OQblhx3Ok9N7x0ro8/3aZG7py5CNLdtarK1SU5q6CBvCmPgOe0jJWIAeQwb2X5EpZlOe5CR
yTOurOEcZtALaz7sjF/aJhSWF2G86gdG+asI3sIN84H0fYpTdswpp4h7ZU3jPgllvw+WXdoKcA0P
EnMaPwS1ncwKK+/c1zLbdEHcfS0LUK2jAOEIcKfYEmRAFJ4NaZxko9on2yrvoYaOB6KxZH9pjBv2
fc2qu1KDY2w4wAcEvZQxWZuJ9/VqgVl+Ce1s2g5MkRvI6jB22cHb1399JFxMV7+dPj284q4LEIA9
mP2b9WfWSGie38MOKeTruGyEyHP6ez2MhPUKa8eYLt14PIfXCH7/SxPD7zkiDHac3Jee6JADJhD9
v0sGNhZH2pP52bMsLbHK2vxjqVK6tyxWIBPH91pHeQJEuNN/vur/C6b9L8ZT3myLT/ifK1CY/4r0
y3891OWXuPpbPu3Xl/6SogTSEVbSEEPfT6sastafUlT4B/kz0wldhysqYBbEBfffBlR3QZQ4gUme
IhAw2jEI/rcUhW0VESQknSZ+0Uv+AwNq4AM7+ftV7dAB4wauyzcz2WcvVsS/iFEdd5cx64B9T6bn
I34Mc93OCaBXDO4M3tQxCrPHIcRW3hogfqjcIwVvKhwmMIr3VLM1WDQ5TybF/FzY3a0UHTTtdng0
gBmtYsuqt+bcMJqo0MM/FAfIgw9XDR+HGqKdnRjtQ6AHyQaK01yHtBoG7Rcqqz4iIEPlZiqsGVPc
PN4YiXEXBamtWCqmHFd7WEBO6SP28RKs4MgB4BvuiwAa5pzTD1kUQAq6nJBpFlKOmIN+ZCc+dqco
o84Oq4JBHjedDi1QAWjsHfiv8p2uuBEv/izXsmZSabhdvvaC9MZpE5T2gWpQCOTnchkI5XTyeexG
ATAwhi8psnA0T4ZipCgSLSgJumfL0sXRtM3odpQu4jG09m0KM/5S5s6PTv5QSdfT5VLjxRsQdLyu
iM+y+hIT1j7nLu4idGsGhfNIk1/u6i24SIwu6oiy8epYkI+GtD6ZUj/iQlKnlHPBSqa5Az/TKbez
KMSR4ou3rPFwYAGkAKeMbf0lTvQ97GaxNc24uYYpwbTUMMxTUgX+ugc0gjNQSn5b+JGYjFsA72mZ
c/gpAfUmafN1tqkoxCZlL8ROBnRQuDH6VHN2LSorPYAkxW9oOfrCwHDkgWwygzBKPT5QZw+PGPLO
xZhc/1Bbw156g764BnGpFdC44tL5nNc3XmSqAXMzMnzYROAvKEdqT37bm+2KLqG2WruBSA6NQ62G
FeBV7IsMVvL4XFf96zTe4JGYsKq1z26RWo9aeslLuuRFGmkBmmBxp2QVTnDpNZ+Jxza2mtWJoR88
AA+jsuHg6O96Xp40gfLb5A2aRH+GTu28qT54aWvb3g8SY9EI+m/TiLK+gWlK8MIgcegx+WUS0Jsn
B/DENu7EJarY3Mzd5O1y17BnHk4Dhp3aXFAMdMxaVnTXmxZhwyzTULq7VtyybaluYloHqK5rPHHo
3d50cQ0G87aiRea2MXtxUKbzI3WxzqhZlFx6dm1+wSoAi1p21jUfzGKfx619HDCTnYAqHrWPpQec
7bjyndm/8aLpxtDgt+CoMFiJCrmLTb+kwXzU1gt9l8GOo150zxWowKh7LkxLuHQJd6A93RM1GWBv
xWC1A0aay5m4PQ8xruUYm+YXM1pcrhTpmoRAOHV6TurwlJolRlcm13FqGh/EoAwm/8Bkss04dhD/
6rr4aGqaQT1b6Nuuw8wYCDw5Ekn5+LPJE0V9OzGjvC0nWgltfC0PQeE2W2nMw550v9xWUMuYrw75
ISma6TMfxvypanto69hpBBZ0sfR4Ahhu0RHWnsQNkNlz+Jo3bGUnr6JJgkJjKoWDBcAOsRhvj9Me
mj42i8V540LHMR+SJL7P8jrdKT90rqNfY96RYfVgl4Rpp8Q4Dr3We+x9K4eY35qU8MnO3PsoB1zS
U6HYBET75QBSMM0EHpGKs5yD+7LuzGHVjfPHDNEo9EZ/oyYf150CYOPgVE3D28jz77LxC+kE7GjM
Ke9tx+9AUIDmVdP8GLlEIAPJ7G6sEYb94DxO6S2dotN5rqm2DY3cPWTQY1a67O+ScPbXsVD6g0jf
fKg71z15PdiCWFEVEUTYjsYhhcTIEvYty1kClInzu5GzWnF8gujuNig0vZhmNtVzcRYzaFsnq+8m
eqLvahFCyrRK9xXPMrAni/+Db4W1teyvetFYM8K24HoysTdbagNpx6k3RqbFuXVZOKqq68+142Ji
Yzk9dMaEBGKklX+bmijthCTzLz1eyYPLNXhjqlx/HcvGWc+OIorlPXLEcsHaYQOrYb495Gba7vM+
N899ODPjCAPG6jTd1F3cH4l2zV+wQQfvjmCUGgdhWxAhmNeJUpyZsW+hnOLIgMqwQfQnm1jlxrSh
UnbcIfK2J+WY8hx5Rn2KyjLhy+biacJndROL3rxxuHbAMzfz8IN0INgMNntry2Xa33lKH6pyck8z
EOq9Mzn6CQcnIezeNl6NlsHmyqnDkD3mbL/ibMMlUTX1KoqmNxty5R3Wlu5SQ9igRKDtEqbQ1lfO
mSYdH52JWcAJunOgIsHTKM6OjLPti2knlFzz/rkUVOFyijNrMeQ6HO/TjPCn097zULsYA5/VPDKe
9jx1oIMLG3hN7svFl4t6zkfaWI3ctTNwTZTTGN7QvLUgfm0SM4L0E7ucGWodbW28G0+1hvmn+8aC
u1l1jx32tReiI9HK6Bu2GYvDRxNOgBSFADJkx2qyWfWoxL1T/FDacjDfslO+LbPnbNBLw17kvEyz
15FLy/n7OXqGuITKWYT6SxwSsOw6xBQSYMy22tagnLcBa972pfnWZDH+XRP8pB4C86agPCKz8qOf
Z+VKiJKJMVIKhmigNt2sj4J7O64tkBh4xJcq8A7wpYftiseFwcwADbl1gq1Vmd21BxD93Me4qEa3
xFDuk/mtDKIcTc52xeY/0s/4vhQXr9qk1WTN44PbYwTJfN18N6igOzoKv6abDN5h8lKO2Uz5O5Pg
qaghiPsehcSCdN9RU7q6tsborvHG6Vjb1nDTa2rHy84tb4YKl71AeyE8mtI6hnNnDWIepadK7ql2
2/9EaHtt6KyjgjvK4qKlVSXBXOBhVEh64DDpKRgwlcQWm6Yg2jFZv1hTEhybOLLOWYXtLkloFyuW
HGkecWobO+TYCg1lprpgZXRK3LRhJ/aqK1gsWF92SZbbu2F8NtjiQmcKjfU4uHdJkv+wkuENui5o
AKn9jWd16UZHPqi2uFTbagy5qJjuh50k45yPb4a1uIJjt2UbQwfKKMy96BZcC77KIW37lReii1QZ
E4Cx6Z54T6xVKu1hP2emh+ioW7ivFfdIRaygpTx4SCUEdTsqrdVy+9w6efRSdJ1H59o0blqgNa3R
mkeHKQzljMqwroqVYhWKlpR0BSkNA/+zmKh05IHyhL5vrAuDGwc/TFNei5bRKXJUih8y7VdOUwcn
Q1YPMqEGWncye2wSyuLnuUWZrOjC6ONCHQVOtTHr7DufrQ6n6k5eR4c9Yzk5xSWV9fAk8RS3ZNc3
RsxO120FzChTTOkjG1mfpJLZwBh35y58McvyW2uQQWiZ+h1s+DZUnnNdDn4uLrFOXklpF9A1xSYb
XefdBn1+bkRjkeZGwT97qIc8F+rhlef4U2zLee3KhT/W6X5fdCJ+Hr3qzhBzeiqMYrgWjvMRdR0O
ycaOj3DtwjXmLG+V9kZ1yKSjt33eU/qqNHEvMMHzmiOKu4E5P9GSYhB6LgI73NdqqvcDTPkbgwfm
mmHpa+BD4J1j6yjMtN4bPlkw1P10K4L3MRb1Vzl1hHT7IF8L3xn2QJZ0tAnD9D7CGM3w39oWibwE
Ha5pXzJ4S0LeBBlYp3qgCngO4RIivkEif5WG/6JNBS+H/SrEnMZbGQmPQc2A42aOA/Vm+WNPcvUo
siWOb4Vshg1HbepWLOyfaGTQ4C6s/KQ+tD7xhy5Juy8Iy9UKoS6namWi4nx855UMp4h3m3lbi9cE
emR5StgNHnq/eO/zsduV+ZSx9WVjXtb042RdeQ7sNjoHS8CEsVF9N7rmxH3KWli7Y30i+EDbczO9
GW5QH3OKPe6V5965ZI7u5kAdpozQHu3m1cbzWhZRq/2os/KhlJH9wIXBYIWWMnrmJNti8Cbt1eLu
pG9JakIrbcArUODNMkG0a0zoqJvdR6YHVZveViCNcMjndy39xRsryt4ZgtCBbEA/IVbc0GDzgif7
I3eS8dIBKvFdY2K8F25MBsFPJnPVrRWZpz6KI9qPgm9jsXQlWOoIy2cm7cGNEnmdB7U+Xyts1Qe2
a1RhNgH7BjnuyOYyDG4I4Ax19qWzek5aBtA7MlMRrQTVgfmfotyLyFHX+BZb8cazb92KE91ieTr6
BT52mUmK58yMDps+SOI707c/y37+NJtuF3hgoo3ZGQ+1R1eF0X+XtQ53oqApJA3iTeCnD6NyQWxP
xtExG8qhHJvyl3oaNnVpNNeSui5k1/iVir/hNIUjZQgZI8gddednJk1fE4/TShUMe8hTS6DLh/dR
50+iDOMzyQV3HTaaTtak1snRGBm1FixGhzhPiGYENbbqoN/Z82RD/a7FRom5OqvAS3ZD1vDeacRi
NT+4LKEru4A3V0vo32LkcEzrlsFIwOrba0ft96qVVvFqVv01Hssdiy/25ewp7IbVkJnddvZccC72
1RrwfsuUFobcJlUuvBQHYG8WGxcb/LlxbBtLKB0C4Bp6cgvlmG0Mokt/KmX/kV51k34DWFV/9v9v
+bJvtZzaNE76nzrJP/70VJf871/+k3/6jf72fUn8/vr1lprlv/1h+9PsdK9+tNPDj04Vf/4OhIOX
f/nv/uV//fj3LFM0Cv4rweqSxuo3kpIV/PyaX0qV+QcyItYox3LMn+6nP3Uq/w8HbYoG2IDM86Ku
/kOmcv7wkHtNXFR0NQbWXx1TyFS+ZwoMU7/+9j9xTFn8Ir/pVIvcJcJFKkP5AtD0m4fJKC3TzCPi
SODZXtnF7yhlPKjG3rbMGUxR33jx/C3Xze1k5i+YRHuoPCv6GKq1cPV9OZIeHqf23RpJBi66taP8
6xBS3FNm+hPLjEmHgcxPXUXzkKXcJ5G+ujUnQzB+Z51gh3FL+97wwLNWonuoI98HdZvfuSOWAdHE
z/HPiZFrewD5wLHTqcy8k6Wump5+xqDhSX6dcgENXDw2fT3fi2hilVEQd9MZ22FlXPEGiL0z1ltZ
RgG3VPXa094WetGr15P6MizNttwWz6nwjsn4yqEcvlFtr0k3Af5EKs/4XLfT6BuMW7Cihqykq7FH
1lA149xJbwqh8t1Pr3Oo8fUOSGVsxjCy555775Vhuu1GyEY2LpuN4zXTPplLwgo6mA/z0p/VWJg5
oVVQiYP71i8cmC+Eut2UzE08uCsjMwHd+dflFVVxKZHZrJG1yVxCqWmx1fjLT3nUjlfdKhBseJJ7
diOw7pJ+7VcglBrlpnurTXYKnSSq4kuBJAlFyTffXFjgB6dl6hz1zWFsBHYJNkhr6fhvncljM/Pk
fhqnBH8q4zZln3y3dY5Vm8x79ql4gwubDd3AeTZJPo1w/KKNYUeVDrkgPARg43T0RAncBJumfWl4
0JHCSN6kGRwzn7wDkYKrbfbXCsfV2Dbf8hzts+wmpkr+sESKQqztbj4+dZh3NlpHX3zS1KshDZ+g
NlJe5Q2wfeNwXGEzmZ4ZRUF272bikNAAV4It3Xpm4MSRaTGSCzSSn9cBqkq19kyjWQu2SliNvHrj
LRdkYqdEVDE/Z8DrV37ph3xI9BIZasHhV0V6r4j37R0sSG4+LHZufNvFUOFZr6f22FfAPTys89tw
TF4CnX0to/Iy5pwC6RISDz8D8klngXRRNZ82ZvAZpz/bJE6xWKaji5/5zV2fNcYhQ5hdxz4vrfWT
r21t3ccaX/fip2etcTeD9K39T1/4kMIFIA7ZHnMC/dufb0cRMyLc9lS8rI3eYexosRld9kCnqcs/
ZUBWCJJfu4qkU2xsma7dmRZoetrYfVoEg3xUPm7Gcoe8+FEZGcIDh6XKHbpNMp3CEtRznzj3TlG0
B12wX+lsLgJBbYaVBSuz7s7dyG8FcOjJq+VT4n+p/OBS2d0jx3DCazwsm4F6tvCps9grx0XzQcpt
wwZ7HbZ06FT0c20Kt70rYuVvDQiytOiI277+/+ydyXLkSJZl/6X3SAEUCiiw6F6YwUbSOE/ODYSk
OzHPM76+jnpGVkdFV5VU1qpFukVSUsIj3J2kGQzQd9+955rfLXkYOYGenH77esKzXWEmwdB+TAb7
ZIUqqHtG2rrVh0GwjzdEFsxrrhbdMFOsmxKUyMaYjV9p19AATjjUG3FXrExD2WS1+5aRcMv+nuOL
K0am+eaJKQt3UVcxx6OXbmMZPtl483+/M8Kae8TeBIs79wcRYRgTsvlo8gEsf00PaC/q3WiHz7I2
sqMAebuLpnmHK6WngsfE1uGZIOUS4hRhlEM07zjduqwWNyw8oQQ8emtD2Vz0uYbryXFdV2MnXwFt
Xvmz8d0s8IY0SonxiuayZYD1lTHSsLv76EqfQw+eHtgFnOy4X52w1/WE+kjh4uKgD0Y7kgaMNIld
85qMvHNCol2EyzNpgaMhqY2nxZX4DFYTiddyqQxjp0T6CT0XAZpTz9YvDPQYVnWLsW9wVpCPM3j7
oi+TAtxkFHeFh2c/nK98dzjXOu3XkuQEcESGTl4nS/HiQHqyFuNOhcURrMY2KaACIyG/GUn1y67F
9UBWTymuktV7EZm7HmYJNwrF6FL4BFBSAhTkkK/8vtjLujgJRb4bNg3VaYX5atYUWFKgtTFHeKU6
u+GndELW3Tvhxpd5UIcav0oEPNm0f7hkS9NI3o5FdZsqP7CM4q4TBrYNgRI9XdkS0bbyT4UvLiJ2
N7bIj1i6nmnZo9JPUuPzDgOHggsa9eQcwLHe1pRKDtb4oK1BZXLwui+Oy+smdh48TA55JL9sNEHf
JxKQVd/2ku5w06BCic2IoglUaTvG8cknOWxk3haE1YGm0UM7T/zNzV25foXRNx5GxT6ijvib2Lce
y5wHVNV6T/g+DglMvdA2X6uV8TjpbxDHjoMf7pSxPIbl8JDpEF7d782IGH1WXaUmmTMCATmuJI/g
Yqvr3yKBrcqALJZ+eY18CSVFLOZwVWq3Quyc2ypHA7dea+Hv3Lm/4Z7LiZXONoN8fjLtOxpkSQdB
gU6JozsBG1lmy/Y0usvNOqizaa3bXlNHi+XQQ8hGyPyaJxb1ZXay++Toc9cDOoXXoEMqnM+wKW9g
nCydePZb66pEMnMUJ4j97Khz2D1A8Th5EUuz3rhdE8VTT163s+4i4hsFGn9dQBLGpOBQeLkm5P6r
x9ZHH6rL90r2JjcPZGtVMFIx+6WEBt3AL2o6dDPj1Z0wfrgLXsKo6YzbBp2fJM8sr6sor4/AigLs
IxdRtdSkVcMxTMfHbMVntVDbAfJjkc9RIadb6vu+s4ySgslrY7oQpdgv1JXRxY0FkaF03TYFh38R
ctqn72ndyjyKgxGA+inVIeUpxuPVk5s54xKsCW328UPlxgxu4dxRW8W0PVjQeLva55xSoJqEoXri
QxAfVsVCofToM/y93/LGmEPPqOQeQCHJ8jR/SpMh36b+coXFR56t1HmGaYYRxFtoCi1GHkUYXYYZ
MLuYY0bbftzqLGG5GMvDjCq3SUdx6+W/0fdcIl09u8Ty2ViUYu6/ibr0O1eO6WdmF8srkVbqXzjp
g7FiMrLG2NmoMQ43blscQ5eEZjXyNwGARiDzlyALCXXKMXpNtJw0EcbeTGQXsa+uXr5dRmqBErwh
UhbttalFqXV16lNuhp8u1OgEhDUp6STcTVrN8qOLXU+HjBYC7tstAVtHvEJwMw4doZRtOXbujmmb
yw9tzBmbl1ATQAeHGLgQ5EaZ6LyrxZyTYFQW5p84zRmDu3sI6htfFr9qu/gU6FDbguGNOG0fHzDp
JNezZV8RqjzUANH3fePzs0P9hv+XG/eMjqznEixD2vO6Lxyshyz3OORgMecSmDEMvYxjfKo83KdZ
Q7mNCLEZ52l0cLSoCH38M6ohqKwsYaCdDNkG3gcLy0R8Y0DVAo4vMFYO3zQVH1BNHkQ9mTyFmbGx
DgM5qYjeTFrp9OBMc6CDqgFxQ1IPGzHFpgbNn3NkHczef+G3dmy30E3tmZ/T0lqqx41+LxGRN00R
N+dqiFJK0lBgE1P3E5K9rPYzVZ5JYd/5TU9+1U5ZfInfulX/qFlqPzwMjJAY03dh4gQnL8YGNB8X
7Llw/ypsrCC+rRx1m/V1BBuE3s7ia6nra4OEFtmAJtuZBvmKUPQBVGgMppb/syqWDxlWX8qtbxQn
CT5ffMjCcPWuMkskWpOlITBS9bbz8qeG8TvAN+YBfmUGT4pi2FuKCoiwDt1bN62uk8oJ31WXsAHS
4MhZIoXZC+4xFlTlqU1ZB8w1hl0jx2xclSUyeszJoMALwNpJEzTIMl7ErA6hjQhgFMPyCCGQfEHI
8d3sx7dKYNQM42Fn6z0c8B8sdbmzi1RvbEhyQfHOEGwJYjbcpcviZnZ4ZKTQDelQ5psRnTI3GD6T
HXshXOSY1rcUcxtQLI0fRUa9IDuRRJuX4ET41B9VJZBI/OinzMooBEvrE0hSKPqIOBn14QFXIwEz
BguMADq1HY1YofNaktPHMhDWDoh1DZ0BXU3WzsHYJrz8x4qYvTGa9jGyvyKfbDF2fkdpszkL9kU6
x2QssZnHBmc0+3F04i4wloiKISL2/PQ5wJsubgP2ELShMQ/6FjbrqAito5i9XR3zbkawYIqY/Ko/
hPdzOD8YesPi5CtZuRzsSA9+05hwf3v5sFAPEElSEVH6vORcO03Oi1Ow/rg0nNNO08CRchRlADQL
8sgAj4DH42lRi8PbRmK1Ik3DioD7jdsVHTQezmrdcmsgF3re/NFyYNgUZV6RZqmZu3hrqclgmrKI
iYwGMA+PXlr3pkuzHLx9vrw2EFkxIBpx0FLql4CPYbkGHmPJzYqgUMalW7rQTde8OBex6d+tLe8T
v4OrpFqxa7bjIfQQmlqTsSqZj3W3tNtKAo2wh3phqzPACJ+H9VLkHvh+EstnP5l3Moa75cC59Nw1
aJT+nE9lvQMASOl6HL7ZuobDZv1azc6A03xirVG0J8gC0Tavs/WmsmY7kDU3jchxbT420a0YSfKH
Qz4QG0+BbACaJrrpvBF0vDFmepstLO2sTJvjVCa3US0fogWxWdbhC8JHvZ3j+sLy/xoJ/CqfYf2k
xB/zqosPBtL8Jl6YmODKnFTrnTnhtDxnOUIOyP47FkSPNYWa28zj4gTMYux7NvrQBBIWPMObk4H5
rfGHwgcwvzydwmYRKI5WbbNmqVf2kqUHxXJMfg4m3pUBQFHSwTQtwsG+XRZjvPD6+Oc2HeA2jWMY
hAo/K9aX7ZKkD16aqn0MX9Zxii+bQSao1pQ6+KxEObBuFbzdwTJ8PIw9kBiJVeHWxGRzojZr42fd
FYTLemNaYf/DbWXMKGf02PJqpUHR3Iv7+Ty0sbqNiMtsRU0jB1iq+F0UfEiquWJ1IeVE5ITbz+J9
cNfVpmpuDOBz+diM5r2U6aPMHMCr0ykz3IPPvGhME10MAcddRtkcKkMzC9RfuU2koN0GFwTWdS9o
FWiMCdAr3Q3teunsUhxU0qqnfJwgkw4U+oaekwHioKiwb0PFB3FZxM924Pyv/LB5k6gox8GGptdH
8byNCwrbXVctrLIFZ9PVL9JDOrb+lRd54mSM6odtGbm/qygiup7t0sckBfElC0mWeuigZTcGS2Hd
GZE6J903Zt4vPYeFTfRalnRaGM3Zau2PTnBWpvKjxgLPDBuO8apXtuOuMsVZAMrfVGC8L9ZoHv4k
Bf47GcG/Ggx1RtIkFiV48Lum/demqj70FpOjB653yGAqGr+IL23n5udUlaeMsbuOxX9DqEV/5X//
PQn23yi7h1/VzUfxq/vrX/V/o07rWyYewP/YWHhdFZ8f7c9/y7TEk6z/1B9KLSFWYfnQ7Qil2rxd
iKF/12q9v+nGM2VarsTXp6SLjPoPT6H7N0yk/DFHYZGSxCj/t6dQ67gs0jzLRj/Uf/U/I9b+Jd7K
17YdV2q8vvIoV/vrpVQ5RbP2dLXhFeunq1SZH3Y3LreExM/Z0GW7P702/86Fy8vwV2MuejAMTQGp
k+JZwpr6G/qThTFaFQspKtVocsy5aRVR85BZajp1DeaarlDXRLLyraf3+mOZngoOyNNcWBe1uNGh
1S6ATvsBpHYGdNoj4LUmdoFutMwdzPseOaGdP+paeAcTg0H/d6cBngNLuw8y7UMIx2eit7em9ieE
KAxg9/EsqJZQRaF9DBGBx10GPHuL7w75Mn0cnIamF+1/iLu1exzypLU2NfYINU/D07AIYgMRJRyA
8adN3LpLYGCsSDQ0q9NeC6hg9d6LJ1ALv50YaSmOSwXYZimmo11DqUz1qm7o02tLtvf5DAy81O4O
I0Hhy4qR+Jes6JJZHc59lXaEOEVMqnagq0k7RTwv76/orpvZ7mojSTjLT++3uaTUPhPBS36tEm5p
GD7fBu1GybUvhSin/Qqk29+Hrbat2NrBwhuElyXJ5yejUO1hjZVz7rXnRWj3CygLa+trR0ytvTH2
b5uMYfUmHJ51ufSukT8VFexJBODq3GuPjdJum05ly16NGaek32Yca8pmDGlMmZMEXD2GkA0x70ie
unTZaEfPtBYq8EvqVPm3UMfalkihY+FL12agjN+NooBBqNRWIT5oUWAY4MhqIIDBpF1FXb1On1I7
jTrtOUqGNfvguL3eK84Kt+1vc9KsfUqldiy5pltpO1S2CbWfKeIkEXSitQ9AWcUh0b4nZOoKPQz8
zG9TVIE9yjNHls+F6bzKMfG2s3ZR2ZzVLO2r8rMmv+q016oDggpxPptPFP5Z+z5cOlOH9wDW518O
0QEM/mwYvJx4bmzdeCYNWTGZCsxdDjYvw5veI239kmV7l2gzmDth45LwUuinH/n21sm+8mPzflEP
ljaSdRmNmjx08cm+hJ4xHWMiREFvO/c8XPRYZXxUfYhcU74biXaqpdMl5GHsaQ8bBdHHFlObJPW6
ibXPDSNxtouxvvk+Z2Q3BlLJ+8Rnz3khuLtX+OVMW7twyipYQfaQtB1oNHDzB2uh4BlfKbY7IgLJ
PhmiZ2x6TrDIGYcee9UOa+hv315deFemNvMlXUulKLNSkBi1czPBlUItxf6HEwEj4EwwwnaMoGJf
Ou4KbRZMtW3Qit3le9JWQghkLFj0WOPnajwobTkU2nwYGuXKIIMhUa5yp3KUDtjzyRH4HwO6Al/Z
hpl1qFS7YvVb6BpNcxEdLEtWu7xY7vsuK2+ihYp0t5GURSCGXwYsv2/KQKfivnYiEHRxa4fqI38B
rwIiEe7PXH4P+DK3WTNQxMMRb19Dn+KlFf43TFIkMOqnmj7RuxHAHaUaCFsObTA5g2QDxhEznuf4
zu5Z8EgjMylqJRfik2C9abEEF1sunoxTXBVfsoJpJaWPCZ1dHsyaXyUQWvYd1P4d7tj5uozNJ7eI
i33LkJHb8OQattLUI/zELpogLVZyA6l1BCwgyrPXJ1Uwc0/e9I1tBhB3H2u2yTtPt1n1a/LU153N
UokBoccNSPKP2xoR2uKXLIeP1ZTXs8hqKB00wC9j+tF6LK7NUX74KQ5mvyg8fLy8xDhlnppSRQ7t
YnZdBqGBp71xmv5kZM1phSy66xM8F2uUdrcTEfPnTOSs9Tq32sZsIMlQl87JnlrqiTzWQk1p3WY+
pXXY2YdtrcupihwzS5JBwGmsj5kiDoJrqvvR99O92fNZDHvjcaETY2dYCh/1tDJc+OwtzDZcrvu1
PEcYiJN6CY/CbXbrWrxos/yp9frwNRmb+JuaEpqzWFRCpmv9XVnlzRvNvOaZK935sbZq3IlBQnrX
6R9ZOOAHRzZRbOry5saLtGzG/S7IogX/Ofx7/CJ9exzZWGDXs7AlNwmWitpsjQdzXOip8VsWWvNi
w++r+DKpuSYHt8uaT6uh1n0zuDRlnNOUfUpb8WGLaCigrWtM+9vUXKwbFxPjhwOAPih05HBKGdzz
MTqmi/NWOhOX5KqazSg8MtrDxzCPC3RGq0N/aW/6zmOrBVXluKyoVaYTJWc+0sVjaAzRZV5dNERF
lpx3/yI8CtESE3EtVJylq1E+SGK09/NkNi8O7QhHk7SC46fvRuXq8ei9AV5guGjfKnOGaxgYR7v3
vHsl44lFvdNsq9QOd7no3a3VOhos6tAEOLTi3NqIBdOaXA9Fh1aaO+ydxzQQBMw+59qkgNpad7hT
WOEAj9y7OQT8xkD/SAx6DIjvo4XNn7W1jFeS1TNpeZYvLGiuGUwTcoXa1zL2PbS6tYCvTPkgWY2b
yYlOEHn5DE5tt6cdZd7j5gcmZa5j/oD3Szyycw5vMzyrk1ryu0WU04vihSRS2y/XblW5JzPtuv0U
o7l3IBm3hhEC0VNm/G7hByQUSYYqx9Zzj2a2BOWMPXWx6RY1Vqfb1kNKDfMkORCwYVrIadFxR56N
Q8h4SfL8XmSMoK6Q+Isdy3vKQqVLh1JCIYv7q0ARB4Cy5SCDa9Z8qCgZ2FGnoIIs9mAOgq/dDtSX
bqx2qD9afMnXPAG3mRTRS97X8uQowFygmiJJ3h/6Ro9w4DmABmmmsOhOXLofWcIwCycqMV/U5B+w
WcGJK5r+GMoWb6ic1Mng5r2ZHT8PLNOC+dCFwNJQ9y5W2iicjYCtopwdfCjI81JW9JrkmJtD2ZPd
DkPuUH2mMBTXh2yoy5uEyM62L90DVPIQ706CDQx7LBuHjE+pbVhPeec4wRShiDQhm9Ya9yNgSbbu
QhFQZhfbPLukZ9kA1OUx4agDmJHDEMlWhwVk2l2pxuD8MbA6cXh4ncjMJqRLqUMcR3O9H1rqMrhE
iNM5zncJ8yOgTCXWBh6clJZOATTeGGK0qblCnaI6iMQkQZnRinDTY7A7laqCAwLV8mqSun6OYN14
7GPaugF+NOpqbB0+a23HPSq06uehxSpVlfYhqZDkg7Qby1MfD8vR4h5FVGHa95MfHcH25d+rHHli
DfDBUdXrx9jqs/NE9OmH4xVEc8Wk3GM5FuJznLktLF0h6WFdQZC1Zfg5V+w1LUO3gVap8bnkXfxm
tl27RQCzaizoQgHMtGDE0W3DPkRgODhHKEkX9jagtHiUYvfw03PNyLTtVEEmvEvErrPlrzmfh30p
1PjlYKjee9yeD2vX1WcnXeCU6w5Qz0WhsqcJhCXhgvskLZF3Meo5h04rpLnUPTY1Q1TgLVO6gzoe
HQhODWy5AMsFNQVCm6IuKVEsun3tr4hVYmneUhjYQEUwjtIAbywg86L0Om/r7q70q+WqT1EqSGWk
VuBwxP8xyqLfE5nMzuxohkPRICpNIFj4+YtHEFMuvYZm5VJlTuLjFDKkeBDfbgigDS9VTz1gQOxG
HeLE+JhSsV4ZnvUCqcR9Q74g2DRgw7/NugEPnVzR0Me24DFATKP9cOCI3OZVUZGXnt/DMrPvZT84
t3Y6QFjgoaE/E+HJnAx1Ny/lTGSGzliC+dteJQC5FuyRCHUDlyETRcYCpYjfcsDVT0nYpHhYXe+t
GnzjF+ZpbhrDbHzGJQgK2S7Lk+HnuDpD+AcNSbXLMCGAF95qbgQxoJfYLTDvyzA+WnMHzLebb2O8
Jivpy302IHD7eB+CmUx5K+RTuPRvXVQLwt9GDki7W8COE8+Uu6rxu4FjXR3vPBNYp+5lATu6xBj4
gK/56F4uwZdiN5i1eS5TnxCzBEteA1U+RdI2nnUj60Md+t51aDrd6zyaoFfY/h985Qy/BsciHmIl
E8fwQTrbpgUnEQC6bbZqsptzOPX5qSlW3MQuOvkWyE94Ny6pe4j5Wc/2RCZ4Y2P8uIjOyahq1jbH
Mvmeehb98zzGrGrLeCdBLq+BPXJLGwRGlqEv1seIoNipMSbobat3YdcTPpQxIxn8wvxkMTIfrBgw
zWDExZkYAtuCIW2vC9+Ov2dzwiRZLsvd3A+E+UgkPnvE/Ddlnr64ttHfOU2R7UfyphNGZ7nAiRbL
i6e38HKgEdnSxgEOq4Ew+oiXkGfyOtryUFf2uGM2j5/iEixEUwKnFTndFH13heE+3C3cNbFVcb22
6htvi7bcQudGXBbX3QAPRlTNvU25w8jz+2XQ3hZzaKe9N0E4tGG2ccPPt6abBCIDjA6wg9GipvGp
JrFNI91PiBfPuXRJJc8h1gMzTILUnfeGG/esl9qLSNebyIxn7uRcKXloPJDmfllLY9dbH6Ev51PM
Uxg8uvcGdsGEx1D+klG5hS3+msTLl2FOkJ0789sJH0erEUSBCA8JuIu2cWWszYPTM+2Uo7pZYORt
62l0d9Ng4UMA5DTNCMZW9NrZqMmzV0JJVUclOqjyZQaVZT30Mn1ZImg24MKocdPoeaeY2O41Nc/z
scvv2zK5tLPL7h+yHy4r+LEtzQNtzQLjtx8JBgmlqsUAJHyyz4Vr3JYhe/61ne1NoaHLJmwBgJXp
dxilr7FnLfQ2dSqYdEunF1GoLZMOlsJ4rXKe7sphB9PPsfHuLclyDsMEavvMXONa9I8SUwyTefiy
evqHlmXg89u36ujX2ADIELAw8q1t23ZXNUmyyyTsamtBaLgjq5GfYmaSb26M44lzVYORhBw1dSVU
I8T+sHM6rHjKr9eAo2G0G5toB9Bl3EcWj9Z5ttN9wbr3yCUwcwRwGx4xcJnlokLIkjHE2qJqm43Z
OtV+GngeMoaNlPMW6hbIZsTlGCfPc2jsHWUV57BFq+ZUcN+SPKhFOfLYU5w9baR6SznecxH6QD1S
dqsWQm/q8yoMWGrHUlz51ggitC5+eoCcd9KiK8FnVbVveZt+pD2LYsPKT7UdngtAwrs8hQXhE9g9
h32GoYqtZZagOI2kEe6iuDm0DbcvK0/4RufJ2UYO1os0tidqUZuFa8K8ZDywjwXHrzyiV9JUz2FN
bo1a3l/cPb2zHeZnqGo/fAPLR18019GaMU0VRnLFUtS58SYWkA0080YaDtdgG5+AAb/PGMaMFJ5/
ZgFcqir8DBUVanAh6K/bNNhCdWWIteWSoowsqZ2tShpx6Xw1XjodfEHKSaEJEIbhhOztdNdkqIMy
i47MSB2eaXSM5rcY+Ie79g818O8FO//q4/3LL//X/4uasjCFVnr/Y0358tF+xb/+zEv844/8ISjb
1J7awsXl67qSbjIk1D94ieJvlufwH6QrPJwu2uL7D0GZP+T6wsNmRZwMouKfQurib9RMIEB77BMk
PSnePyUomxqtgMoXsVz4+T//hxIW1l++uimlaQnL/mu/UIG8ZJYJVjhrEaA7Gu1b8MyJE21e7FlJ
5pDR/UvJY4HeJhNaCc2Ta0ObdnpH92O9H7GUYGUYIbGbVkXfCT7WbnbeJgm4GotruS/DHH5UNHwL
FU4BplaNT+6HrTsOTuDFTCIqD70b0WD/oD2SX6HzUKjN+J9VhHq6iHCexx+l8fh3NWoTjCsV5dLw
yA7RRskK/Eeod/yGqptg8gEJCVZHd1VKd0UTr0sgyXNtzJEVeFV699yBb51mvjRxTtOaruWrcVHc
dKPPMbh0ugdLGThjQKZ91UNXsepmiw6zeN3DEVpuCMOudHj09rzNo+q9t6b5DuNig02D3/5qNsIp
N/lUkH6qqKzZMpNSgxKmSbNLl2L1dsoysW8s/lRzVLbvlno5G3nxEGIpXMkHHMrSJzK1lKeIkpCL
N0dzeiRsr24Mt5bP3OAyhVcxh3vNqciRcHXckRAJiWoUOj/8YPJ/W70E1mTEDFZzntpo+BFumNa+
koQn0CNHXCACMcPRgXM7459qTG78qLwBEmse56gVHFlen5Xr/4gJsx2aGBq6jVsmWIiZRwq7gYeM
MXrFu2EavxSov8DMRPfTC3uLzBEI3WOSFlMw1J0iaOSLd9v2PLUD7429L8xg/dml9xRXqDV3De1P
834u0DCwfeEHLZWztVb72UE2CcZ5varzVlX7tZrZbBdghACvBQ4ZCtDPte4gX0NjvSSe/Wsd/TJw
INwbobjEv6P7XdixO31M3fWi5uI89RP87Nx6pXH1IayxKfSmS0BZoN11uXOdK2qsZnzcW5e2df4P
GHyqqQEyDnlbXAwmsIHPWcwFGWrIgN35xyge7w0NmUpi+Z6DIXDddO9SEgEtbXx2Hf5hCtlvT+XA
o72GWtAl63dnQW+2rdfFdVmRWFzONMa+iym0qIpNbk2al6YORMykMQgw/HWMGg9GV+VPkZJXAmaC
QDRj8c9gjJf6MlbTS+ykN2OLA6jxrXdQVvimV2Iu8s3UMIY1i6utKOEA0UJb3VcZR4ZirF/8Lv7p
NuhvmU/WDccOnYgdD+AkB48kidRuZbp4l0gWlFUSNvwRKkL5XoP5cU4yVGoRYXEV7cQEiQGsERjA
DGlAP2BACjWAIqJt0qtxQYhWCcioBgmp3vyADYQNdMG3p3jGB00l1tOSGPJgQ3PnCbnyZtjDr4ID
G6k13ByKhpYttQ3tDV0VNIz4tMC3g0RNqYdHlz419lXU5MDNmPHITEnJDagcPmXjvVmefZpXIe6y
tT4lDR1neYtXxZZk/+zenxws6s3j0GDMKSY8F15Hgb1b05PR+BfMMvGONhqT9PaU2LuJVDqiiW6w
qNYPaj9wdDc82akrNE90tmiH2QTdL7yTXOJwh/rd4PNAt4b2klFguS3JNFKXSaOz+ZjwiRVFeVVo
iGw/j2qbSr69zLDYwyPVb/oOL+Eg4ebPS/G4JO2ynxwbux4IjQ0xP8pPvIubgqAH0auAqSXVh01/
StCrIb+2pXmgt2A4DqxsihjiukcXZotO2kWv3F+Tq5i6+sVmlecOGINmHzqo1cyH2VzeVEF22Pe4
ZCTlrJyVs4fJgoxIPY5WwikXsat2x+yI9ohqCS4Qf6UMlYaZn1bOZTsPV9Jm0quyaIWvFS1OcoNP
/WEI8QclK6kMxkUG/XVedjl+f5zcThkYbZtvEcppS7HsZdeYyU9Iej/svgmfAFciI/dvPSUHYKmw
aE2AJDeNgh8tqb2oQEw/2D7n3IZNKYbGHkVyxSgFghyREwFunfBY6nDvxm08AoUuljUrGR9hORET
MBFghv4Elt96SWx493EBry3yc8SEJY4hsrO2APMtrhwntje1x0XFAui6JCrrqvKHUeE0gll1NIf5
g5jlkY5jJryl8gj9hT/dkk81MIskMDrjGM3upU7MZ4c22c0g+88xxeKiPSs6h3CLAXbn1NmVELI5
uRPaXuf37t3KCXpTd/nt6pcXjy8101K9nZWNSuDPas89MtzFLQUyNpCnoBtt0ONeiFkV8Ecv82FT
WMPRL/ialeclJ8tL2707806GETnXxLP4FmhegBNibFoHbuIcYdczurzaG3GqF3744ZaqfGlNeGm2
j8a0YlrftMMcB+nSN3SwLIiei/9l9+BgQ7O6zkwOFTQTaHkEg5C/lj9zlxo8pwvJazTWgdeZr1bU
19PANwBtHsd+g/N3yvlpnQq2XETcddMhTivWD9thaT8tb0kPqBk/4fWJras/QrmjHXqYwzYS6PIm
Y17eu1HVHUry1cfZaNNjUoK+6POluylxv51ZET6pHI9cZI9vZOrHM7YQ79DXExbmFcecZTGxTBlG
y9+WwKlLhisMsRgX+aS2FDTN8x6XGu4rzAD3g80Lj99UsyfJL7cF86Bp+D+TdbiJ8/aUr+MxGnE+
zQusRlSI12StHAAN1Z1LB+spTr27AQvcxvA6hCeELZu6kKyTD1VXBD10iY1rhwBYZUxXQPFZZb21
E6KZ9yIJgdIlhRtMywh0BqCsVP6FNqhPNbaXJc0ekX+uOBnwkWsbg6oGHJZ49Sp5NRpaB0g4fk1+
/+YbPBLNihIIIFkeV9C8YJi2GfbmFA+1BdiHY1RGpS8TcrTA44Egx8c+hhSwtuZ3ZVrGlVzNjwIP
wNY1olnTPKdd7YiAbNdldHgiKnYS3/5KJgFz0sQ6K70KrfzLMOJbswQs3NMuy1SOJwoDY39SIWRf
ov5j0HltExDIcLZmbRC04e5CypcyD2f5Ngtq5noOm7gcqbYFFHmZVjyRxAOwSE4zd8G5Tp+xvhvU
uM3wEZosOY8+umvLt7hNV3Z7s8O9gIbA8YZDZnQcCZOzvuqDwrNfR3tojv9/yPqvBCyl5cn/lAh2
qXLEkD8PWX/8kT+GLKBe0uUSZu3PMMV/+9chi0mKGBRDlmTS8WwGqX/MWIJMJl5fkxGLPDHD1z8w
YNbfbJKXWHakxGTDWPZPUMCk/3/WWjq2Bxre5HvTJH2+0J8tNFmdLJzTDQlJkyGEeN9LVs9Ub43D
J0xM/3rxVxpadUFXkvCYaiwtNbn5U4JHaTtLlZ3IbVIFqEu+Vl335UIfuuYj+W4oXJ1ryOfAkXSK
LLooDJ/sdUyX4Y4sW8gpE/ZVEnty70ic6mTijRPGS+6nuoAMHcjYKDrJkPlb3JbUlIE9orAMY/CD
ZyTpDUgm6swSaK3ws1LOHda3N/fpsajI57m6CA362bSzEktuANQGw0I4u2iOGPCxb5JZuKvIHfFz
4s1PsQwF5sLX5cZ0Y6TqF21z8ElNeYOx5ZDJ2bpbqJk+mR3poI6G7gCqSL1tGuGy4y0P3lR/FSMp
vt5rephqDYFM4eevleE+mH51l6a2fW4Yl/S9FHYv+hvEKOzf+WjitOSgNEFhJCbAXBbHM02rjA5e
bf+QbnIEpPVF1y7Pu4xckhiXYeuYBWkeJuZdKovnvhUh+YLqGaPsj9Ufn4gRPWUlvHdvzD7k0rd8
uyu2BO1PNjNrK3IvviiV84rMmbuJ+nRXGGUwDOWVvSRvNNwxkeC/HhzuerB+/JGhqW3N4p4aRA57
E88bLgtzYzy6PDcN0gwYS0iINJyVx/paDNZ7W8Amb9pXM5ecsOr4vUDRQ9rnBYxLi3Eguq5R7Dc1
yacgb1ZxWenba7WODvZj+hf2zqM5dubKtn+l482hQMJj0JNCeUMW/SUnCPKShAcS3vz6XnklvfiM
+lP3vGcKSZdVBZN58py91walI8armZTkKQlsrGNW3TQFyYpZjQJc0FQnlovROJh8A1ww8xRu2YM7
TvJxAefG5CgaAbkVu5YM+26Oux2vFe0wIArtOD0yGiKL0O3ea3KUg5KW/SrBq69DXDCYlVLo1Y33
Mx/hsxZkls32m2PIta0CzQ3jeYT6hTGHsQK54quRh6Drff3KbvWjNIpmm3S6LWk06uJRphxil3J2
Tpbsh4+iHsGNFb2kwxoXmy6nRd5eh87TNgzsbdRBHah+r7u6rYHftKJ87NgYhmH+ciL/K2OEfq7r
8bOtAeprjFsgjjjDoRqH17irJ0pgG2NGOpkqjCt0b+PYosU8MI6KMTBxD/E5h+544nQsVqabHp0J
PX6nZQyfwe/j/3HXdAofQ4RFALKz4iTiqJmChuamF7Spf6lL663X408sKRoIoape40aqngu7si9t
DsgsmeDQREWMtAadC3C/PtANWiS89PGVusMLonK6ox8ebSA5aIyS+weEYviDBhXNU+lvY2VHax2G
GKgHjo+zR3NVpbPi4t4JU25nDwCa9PSD16ePoUsCJ0lLHYbWfNiRLIQaP4UJ0Y/GC/Q7k0icbiRw
zb63wmFbdaQdl82pod2OSfYl8uw105ugnD3g+OOdw/mar8SBt1jUsTvC1mQuhNOWizgs/tUORwAG
HlfVNfNmZ5ZzsYZZph9sKyt3SOHvmZO5aO7CWSlePJpQWXIoRLRLrFySBhp9Zki7cADgkHYdgM1O
uJ58cLXukgb8ny/M9tZuPumkA4Vi1RBiFxhx8YqrmeYSvi0kVGm9YzG1NkWZNJuWlvR6oQTcSgeb
V2JyUiiGlsQ5qnndmPqdkZIvaWh0Cyyx9Ltkstq9ZlMKTxqjnxDlzuNY0U9beR2daGtOpwOj7RGt
PWAuvpa/jVEWXqOIhJ7ePqUO6ZHVWB9mJms0bJLmw8sz+cjE0j5p+fT0ay13kTYiHnPuG8Js94vg
45B/bH3OQUHoglTEWk7MAytGOVDfNiqR4VeveVLRrxWHp4S8C9BX00NHkgMnmiNk8mOvm+VNZ0B5
NkzHQQqJeAil08/IGe4WhDybZhx6IhZVXoTgTIPJxmcdiKodMGwEB+YrRyN9U0z45ZxheEiipN3W
nYvlJKmq8y+3Qp7SX6T9JS++yi4UuDW2jkmeIaqOhSMMu2BM2GHe8UV/nRhdlYRI5hKtDpWOSF5x
cWnq+qF1yEWz6/bDV1mKtWBYmhKvOJgc/IxUbAfffGZKE62wMsCvIyUJ0JQR8Ma/aq1+z3NlrBLX
vRrJcjPEXnsuVabjZNCEG7oh5e5aP2eCH/G2bBik1UfNRxORoyexE1BuFARfYNWw2lXdXdQA2s4Y
jm7JJOX+p4mHRcXdJkzU91oVYxUOC45gHfmR2DiSU2Q5a7IzNgMGtTUesGZj2GF7QaVxLH4lXEro
YRkPPLUwGhguBpR+/HODysZcVEom+GJi4Rfmc22jZyDtfX6qnKlxHU1ztpKczUYFbo5Tcgv3ay80
ojirEfsf9LFll09s/bGK7HQiwQtIiidIfwa/Ktiz0ZBpIj0FeYd/+JDSHHxp08m4KUnS4d2kVKYp
d8nJC2Ww/NnjKJMqSPT/iuL/SVFs0OWnjv3vJw/X5KuAuvm7svgf/+jvZbH/N0O4jA9Mwwa7ZBsm
6UV/nz0gWBe24yJWJ8TJdh3F4/1nXez8jVIanwLkOhJ6fBtt/D8rY7KfELcDyCUoyFWZR/+b0thz
/uyMMEyPEYQjTKYdvskn/bY0pshglId0De8ZisVGp2/ey2V60ZT1RB+wMjKUa/b4RDfDkoA07NY2
rhWiAR5ioLhrHV4CeDu/XjNuo/ARygBjmx0bR0FUxVWSSLImq9V5sJWNJhNt/7ooa43jLw+LMtxY
BSfWLi8+otqKNrM30jMdpLaGHbp36gqInwU/s6Vtf/Vi99FVBh/NnUAoEKJYRkzZ0BaALVSGIG6C
eVsPvNqR3z8qJdEqh4ShZ1XNXD6H14aKB8ebjiJbGY44lzpw59pXR5mR8Clt9bAmPlLW2lafi2RT
KwMTNsGHQVmaekGvAvarsc3xPHUhVK20Io3GnGj70zZCKNnVPWS4/EnG1FaWHr3IIqIcVpTYwGSt
xHBlkGpqTz+WNK9vhxkH2wxqAdlrS+iHHW3qrJ3OtWVHaD2bg0fDKsjA1BwnuzmP7GZrNpXXiZU0
qFpabElHFy02aehaY4GWPifu0crpMxpw4zMGQhfHFm8AWPSjjEjZw8vaomyY913+KyjToAzQaTjr
DRKhvtb8a5j3xRHhgLsrldmtlna1LtkwNokOJrjGE+csiDgrMGip8ss1yjlXZewbiYOpLjJAN7lw
Y6iQK24e9ru+m9UgmWmChFe2GseIj2qQCSYc/bg2+PnSGJGuWULVmuNMW834lw994xQXBGAM/5Ux
0FQWQZtkgHVG6bUOlYGwUVZCwyXrRg7jtNUNqDnW0RPQe6WmXRAzukN/FB4pPrYRRhA4qJYXcBSM
IFBg1Ei88TPQNhJTAm/Fs0H7mg8Cc9saW1kQ6vuJZydoO0Ray9A9oOsDR1tHgQR3wB9BUcCqnh4w
jt9P+MHWCQRhIFEbcym9VcKh4MlXfk17LKtbvUkguechqXyLdgoxUdA40nBv52JEpbBo13hIPzvl
FR0123pylImUsBVBCLWTbEtfZziG+XZnuQi1+xyLRRZ1P/qm6AJKHA8jHZ7VMIQ37Xt0sPxsyWln
S3xsWOSOlk5DCGwNAcykExxKFDuraaT1q4fMyWbllw2Vc9ZTHlryYjCbmAD4d0WnNduompUxuvB3
nVftMRXoWzCOuB6LIDadYt2Utc9/7UK4Vg5eoby8kk7VWhunOwsl8WrB82uOkwc1pzI3ivYzLJa/
HitjPGKo1HYkeSCcjN6zEZJJtajRovIX28ppPNgNP8dOA7I4K0btWbXvyZR6LcTw4Lqxt6XiawOt
cX9mvwzN2Xyn1eNIHiQMylzStGwUl5JIEwYXEm6mBldtVvTK1gdC7anpvmMTNRt2ZbXP1Oy/USoA
ssgRBPzK0pJKJZArvQDVQLYV6s8BlIO/Fh/miGfbcRnomYl2ptlg37RIG0+xUiNIrzmHSp9gIFSw
ECyY3AhExs1Xr+feCSbVU67UDczhmINE+xjZQ8yLFRADP25ipYkYlDrCUDqJVikmKtnsRqWh0Lui
W6HjtliCs3OolBYy6dJVPyHPqJFhREZ+yJQuo1UKjVBpNcYeY6LeI88YteozVIoO9pnTgMQD/isZ
wyk9YKX+KJUOZMbn/9QrbYjWoDaplV4EZ0rQoge7CxttncuuOHZmuE1LET8VItSOheFiyS54lMiW
9aj1aFWy8zGhUFqVSK/5Q6NSsDhd92H/ErWUSt8C+DvdVglYOF+pXwZChMDTkD4qhwVhHBoZR6ll
qpbKp00AHZhKS6ONhMomSl9TKKWNoTQ3keay9CgdjhZ2J6g9yIpaxm9AW3eNV2PjmHGbiMStbmRp
pe9D050K6TxaDtfTV7ofr27mIx107a10sEny26Aqw/KL3P5LbyoSCTgv0lnOHeZWlb4r2vxFIjRa
lOKoj+ki6UqFVCk9EmPDK+k2x0oplXSlWZpLC42T0jHBgpxhlVBqo3Jct0rtpIXpxZzL6s7zWvr2
iY+NQxR8eaWTYjyfssSlz+jXd1R86HKm/oZglT1aLmB/+EAkWqcJ+ZXU+u3A+TPg1Oygb0bNyXTm
1HkYUkLkW4Z2MtrlEKp/s3SENOXNo4vci8Ah8plb8ye5ii+ch4MYYZg3EOm1IBWLlGaMXt90aMW7
xmxjRlSWIS7D+gpVIQtZypbuxmmwxyglGt3kbaSnDEaVSg1wV4/NLHoKEbDhJg38MfM2OD2GFVCP
ciWQuyXsKoGFAK6tfWu79PTCjQZlFjkg5bOFYK4g3wbpOm4PpaXjJgKGVvq6GaIxv6TdIKEHHlO4
4aYFpwU/b4eIg5gXCyntrCR7eeUTwOaG1o75U7mOanevG3a2l2EIsR7p36xEgLZFc2D8pQzkBJ9v
R/CL15yImrKfrRWKDu9pVqLCWskLc0uwTSrJYaPEh5GY8sfcgtvH3oJAcVBSRbeAeyKUfBH9pwds
lUvTdCMsbUSOBk/bt6WEj/YvDSRviX2pgejuO30GrMB0AA2q7Yevo1ZMNzPCllNUZc2aviWcfxIN
1hx99b1RZuzwpZ9lNvJnadyrkGFUEBnZiWQ4nGM43wVd/C58B7+rfzgo2MqgHzQr4cd25Xc7l/Zp
4BB0pEaFlxrVkX20E05OTsKSzZLgCbryoflsV4qVFDPj6ScLKqsje1jgops4YNU6mQcBGlKU96Uz
fTSOhL+v3CHE6ZBynCwFCvos3GhRH13hYbnH1tfLK9zXvT7gJGn7aTnGIoPHPiX9noSAdBNL7UcN
Y9FsS2q8rvWKNTGWNvlXRCatq7z3b2QD+IcnRfmZXUxvCKchsyzrxfDqjV0ZUcj4m66i2y/pXVX3
7rkxxHzJEx80R0kZCP9t1NvHsDLB7yVOB0xVn8fspYwi/z7vLKIp5x6CnihRhYUPBGQxAEoaiTtg
HCLMQ3pH6o6FcRJ2RyT2MItjtqClvhvkaazLNtu6CPirDd+5fhzDUjsA/3POfuPfQlK99EPyzJvD
5hHLCR/hfD8avIQNdRBRl+gfO5Fpb2E/5pupgH+L7JCGx4igsMZvdEyXhdhfzcqOac8zbyS19VYI
88vVlEgkm6qDtvj1XmbNj9DMymNvavqzDAlY10VPZs/8asRpsaWQ5q/aTMWc0hwCq4VTng7MX9oE
tbfOwH2NZaUKyoT4IzsPV8Kyk+tU2G/hyLiKt7ZeY8V+wE+OjiS9HRtnCmpjsLeVHr1GFi819jLG
eWPaXFhwodQ1rLOTpT2ZAAdo/1Ir+2QvXLCS8gU8FPM70LeSiyAkydzOmIVyRQIfUFoUpI/0jzwc
DAVUqcTUWJuXKl4eutzIHsbSftJn17tSoQPoJrNqlY6TfQHUsuX+1k+QYwQG/NkJ7CI3PlxBoCxQ
JIMos1kZHmbXQpeYpp+WTHOAsvEzVtMCEGxTH/WlwrTQZ7LdWY73meV2Rx+0vKGlsKyKRG6ZQB5B
MMt1OdKNtpNW+8wIN1wTDvLV9dZdYxXpt611yLXdUVCBpCHGAa1M+UiztnZT7HTXuBJyD9d9vpjL
gMsvyx4SfRm3ogLh4ONfbZJmuaenweyS/kZAdDpzCWNhPyzI4gryUcuubYrwom8d54dmRRltlU7K
aRXZfgRgzxTxkbmxF3R8KHkmJB+cG3daNpJV9bLUQvsqekuSUdVGF90v8zPRUPphNBAT+yQgfftN
2HzQwyy2AqsFY5a4+qooulGN63Z1clue16kmOpcKpTpr5DQc5pZbwUETCyfdxNt2Supr7HbVLoPE
tKuThB75OC9HxagGCxf5rGhzFpEhN6ccKyIAEQlYqIqxbK+D6Uqhc6zFgAmGznB2nKKsfiV/mJCJ
xjLvzdKEpjEb7pqtmYEjKqxjKXWT5mObF49DSMwE4PbBunXKyZqhzCf+2u8aEBJdlD7quvtFni74
oD7qAoSlOKPiWnuLHLfezzSHPiHdGlcbtAYugSQ0XubIYxyEbEP85JQNNLEguHKFexk/6zR1T0Uz
iRuQ1JI60cgOrKDhruS0Pq6AUUVcLWMOrG6gTAdWRAkFay2ARVSsDZApqI1ILtPIC0fcksibmsSw
g45WboMW6bHR6mpe6dIHuTaNZf7gp1F2IRQseSycObux5qnmL7TVZ1OmlzrPrXXtMBxggFWs6yGc
PwWlwC7q6544ZAdn+8pZGuKnQOBZ9Kk8/yZv83bLIj/e5bXfz4oVFx46ox7o3I51uMUeXearuTez
97xgx2I07X5wWp2O0pYSZmVZHfTGT+yNiZPhpVcoi//rWv1PulY+EFmkrn/Vt3oAwfD1h2Cn///P
/tm5AnprAMY1DBPlrG7QGvonhgFJtWLl/ib06Z+dKwa3Ak+cSlyi/jEU1eEfnSvT+5vnWAZdJtux
6bj67v+mcyX+RMz1yQBCa+dhldYZ7/4h2alySvzxGQisOXMuTQbqNktMRqDWcJ/YbgnmWq+DxY/u
ifd41TznUZb94TeX7B9y7P8o+4IJadm1//n/1Bz698pdXX0JdMO2T6/OwJ71++5ZY3MaddVxYQmL
d6mmQghLdQwQDOVI8IWSlJQb6To/cmm+p7PxoLntS5bMI0PiiVJBZG9TNNyNVX7pcudlMVB2QJ0O
9AiM4Gg/Tgmpcv4AHGvEPlR6znXxF+Ap0Xs3sMtiZrqns4xgUsuvXm+CNhqLR1I8PcxQ7xARz/Qk
ChJRBTuNdwu+tSZkwkOL2jOPIHTm2rv9fSvSn4yfFe1GXnkhEWBl5FQ67UMb9Z+pbp7aiAraZut1
C4tUQWYOodHQwIDM14IhEJSC5EndUeTkK2Pwf5IFe+YMveFwMwRZVL7ipayDqZNn4Qx7V2iIdUbE
OtYC8LA3JvbC/rVuPUS0osESrxG7XaK0xwUGk4fdFeeNPUabwh7vp9D/HFgpV4mf3rhx/1JVIz5x
3cSNG7/asXYau/RtGKQAi2YFU5rZgWWO96i/eET09KbVJrTBjXyqtUFfNYIroZl4ff08uwlj+g2O
V6IolSzSg+hXw2xue1I141kNQ9PhxaJITSyD8MDcvbPJYc4LPL96ZwV57Lz0M0Mq3XltiBQVA8Ka
yYnX/+ax+/OjT+mqG46JwxThhP4HOUObuAIZWVuvJNOsDfsxOEsNouSUfwvLe0iZ+Xd92zEetHdV
GVN9AvwL/vpLqL7170TrSpxhUIr59KgNEFsKW/IbLInjSdp2mc58KlzOg9Y6+0Vp1fJoPnMSZBqZ
JpSNhCnThOywg8moCDpJpYmuT/NJOykl7VJ8m22N1LnjUwJ3Qhrk6hibMXw0jfHYjfW+1xN3W+v+
g12LpygFF1KbMN37rLlbzHbjtxOH9ZkusIiyxzxy1rXdhH83XsDYgVX+r170P7/n/Fja7sRkE3bn
/rFL3pC8MscLVmcxpcQPVxdZlsvRd+NdarvnwppUEkuxNTw2v3q0yeqIfrIhs/2V3nmg9qSTNlz/
+g7Y/+oOmLbOmc1mFGDq6jH5zR2QY0WOuTv3XGBRrcyqv6lbyUxVxaCwjT8vqOWzvj6y/hyxxL85
HsZc7THFGbXlCI2wwu28nSv9N6lXb7woe8Nqn2hcvuV9dqSLvg6nnnE1dlIBHYyiBDRCNTvAUubq
Ac095H3xHdKzYXE59R0HsrJGaGJdfRYPImSQ16FcaAgWIwumP0l0I5Eoiavxo4AYle/ZRCXcjsPZ
1jWyW8P4pxLGm6hhYKVRgtI0jIxlDxdZ2/71tRP/6oYSQYjtAu46Ve0fXiGWxTHTMHGt+ohmQ2by
y5AQyIAnbgr8/oNKeW8s6RtKd74ExtGgzeBnFOkJHMMHC+Wlz4D1/vW3cv/8YiN4MnmZLN+xPCwr
v7+jvdvCH9B5p0QssRYkZ6sHs+0V12h2duawYKu1dSaq47iq/OrnYD3HSUw+/VwjnvF+Ethy28V0
s5sqvSQ0Iqump5atdmXE2ZsQ9IukJQIB9Wct+29ptYc00wBQeBC16dqvrMh46BqEfYXt3KWptcvs
+UzB/dBlD9YynEPb/2qN+ByFHvxVH20PCwQWNhHfjIl1ASr64LnTXVKN90U/bpIUDYg/0THul5/x
YJzKEdG2lGg7Q/2zEfN9RPsqsamRRbnc+XV80Gb3HYYy/M/53ovK65QBsfDtncjBQ+bVgwMHdoMT
mPRctpp/c/X/vKDhGjJd1FbI2CxDTcp+8zr5eTlGQ0GKQxmb3gqC7Ftrl1cP7pHndA+jz9jprz/w
T2AnklwNKhe06vwn4f7hbmfERtn4lJkXqdbkRDg7k5js5tftzTvziXDlW57RE/jMfzjJ/tsF7V8s
HSYaPde1WNFYWtX//pvfirLC1TlesLsVZnaO2ro6Fh3r8V//QPFH3Z36XeRvUqQZTDgh9vz+Y+pI
7wjiYdmUrrfxtA4pgtVb65Tq8IkdAyZKZxrIZauEfoSx8IjTOfk330Fdxd+aq9R38D3bhZDD9M+2
/1Ci6V7paQbqkNUo4MkM85zh6V1uJ2bx6v6mqbgTfXjWu5xmeXLftZa58qz434G8LIXp+u33EBhj
XexkJjsJpjJlaPvtJe9cMedMFOhzlBUPMwHSQUWbh8MPeFoOmf3BMfGEp4X3ZkofcTmWW3C5Mefl
Cn9j6gw7gR90rbvOKcoJY2uKcOsJmv0zzhsCoCIo6fCCGLtFLn/fu9dHgCVTO+wMYT32FX3FbGpW
WuY/4Gm/42x4SiMD3gBznokbdIbih/PC175Bwhztyn0loAZYRItOb5J4kirZ3UzkUmru+MwJ+VfH
yP8374QQzh9vmECgxkBcp7pnFso54/cXSoxtbKEbl8gLEfZRh61t8ivxK+FhJlltsGJa+KxrbXu2
iJ8I9W6byrnGpJExeQ6JV7WHzwoQMlRkkiZz7y4FUw004FBLk1w1Z1LOHzewtXKr+653qPQnra+2
iVEntNfJq0/F2+j6gAJ7ILxm70cYfMnY6qEMYIxtY4exY/c+Rv3WauO7ro8+QdxgYqmIk2JPbbYx
aZhqBqpM7R1mcnByFSrPOIZMFuKNHziwg2qNTZBtLUF+Ik4+sKIB+06te1evsIukmJP9Stc2Fr/8
nEdFDtC4Qi9eL1Am/REdaw/k8WRjvV5XRja8TMxo35C5mrfaROinBNrw5E/1U8UAy4w7aKyDNRpr
awQDYtHrOHlW9lYlYPgn2ik/hsEJKqhS+2owwn01WgTpDfpVznF4tol1iplGM/Bc3sJUrNw5bHaY
v8YVwLrASRwTG8KCUBQouLG49wvuh0r417J8dAwS4gj7bGJSP6s9rOl8YyTmrQVn6gz3l0g2rX7z
Y8rkZZGbcOwDr2M0zIiczroj37yoe+4zyD9LHjNlcFrJVH4GJFH0y0uuZyTgKouOPnurDIbemtbX
Au8yHC6EO+Hdn/PhkI/W3vGUSsrtjrY/vSTZhFdRr+5jod9WlZeSCsSDzwCaFqTLZ9H/DxIJA9vT
OO7IRGyLgfwlk+mb0Op1g5snn/VX052Q9djDBhPfDag0ourjD7EUlDOc8tYT6tK2j16KhfoJnU+3
Hlyn3MSJcc4d8WFDwiEp2Ppc9P4yJVN5m8fexijiUz6aB7PSr2g/wbdi0FdSStKCmUUu1B3j3N+X
kf9oFvYL8LCNVdCy08P+DX3Tz5zu9ugga85q7RhO5g1NoJ2nAfCPC0R8GZpZgj/0LhErPZ0TgLu4
tN2lRCM4ImimQ09NvQkHIqUm+kJFDMjE7pIbJUqhsRheYvrKQrdv+D7g8pMJje9CxRsw3aUyIZ/T
O0YzAxuGDvlz1ohl3+J4QXyRzw2IAi8/p6IgUkNYqF4Br2zhsGVHz9SLnevTx4a+M5AMlRYfWoZc
d4jH9hCO40wsmJPsqP7zXdy78w1yRObHlI0E82KISpd4Q13e3TcTvXd4atkGHAeRCxX2gi4mpBCo
NTS0kgai584RkJf4PZkZ+8APaT4lBBJmu7L4sTCDfKJCiAKPHOR7bO7+7QQ7P2jzvEAk26TbMBzp
NEKXWhd6+SFpgq8ism/5MBOJKxAuzeSl4+kJC+OITch465dCUpn5NVm5oYoaHvBlBWZSEDnBNTKO
EWePM4EJjNkHv//p5v1lSEbnZRgXgZzZcKJuLbrBPtBbRH7Rpf4hq9p27cexDoE1jn5UC0owzx4e
6EF001ovUWyH4Gfh5oUqhSZ3Ifr3/k5NFE0QKdvQZJph5y4UQiKwpJeQZ1z1y/sQdfwj2dwWpBNA
3HK7BNmgyXiOaECkpRr6Uw2QE++b3Oh8gQ2RiR6yyv7WDBtbZbuhXY6cHPT70OkPnKxQTXPy2yAE
wUYp0byn5Umk4rE3im2biFtSW61tqGd7pycUxfcfLbt9SSW9CqCUqOnA9jih9VJEarDn3NjtoFy4
qLV9PqSp2AZ9ad4MSf5WDWSFkbN3RvD5o2jNeNO48kp6HoMoaMeYynJzWxUmAmDTZMAd9z+JOHsL
hfaWxvwxU3RrWgQ9X70V21767Dk2sQC52W/15ib16qci6m9djQP43FsfFuqIvm0eDKx0myW3Xxrf
/2zCrkUSa51zYW5hUAZ2SXxMZxiEtgA8tAcAS6mWfptduNaWcbog4NkPRvFVW1zrrHDObdc+YTog
Lwbtye04ZPdAFxmzOF6x6mf/q4zSy5I0J5h7P1AHEJ+ZRk9jjZuLbEPWoVrKtUi0uwp2HytqkR6W
iguzlIRCJvl3EzvYynX/y87Gl9SMk61GtBB5ThzAhuSIxRHXzkTasGyYWxWgmbCklSU2p6aP901o
jKuGg4lvN0eyQb6XrLkOCRgkc0p2zExIWXd3GZqhbNF+DBzlSxrTTQXnRCxw3sYaSdRs4Kbu8Rmo
JNAGwjcglHZXTBOiLc06saJqXE/9ojMM2NBfibdxP5Ima1cov80FVHvNipB89+a1xt4nhVLwV8r6
aghyPqynkehRL67usnp45UDCJHZOIMxXw1cca+K42OllsnxJuDdnwEI3bnj4X02EY4Vg6jo4xUNa
pvt4iY7NZB+lA8MxIe4HGN7zkDg/YkZ5AaSrdYfBfZ01y2dsic/Eo6Fk1f2L0UVPVcpZxirm7eJa
6FTRsgNSe5Za+0ab9NLnxr0/2fuh4AznYhFPAFaWOct54q0hwn5XfftBWi6GM2e4lNyfAStnMhRv
HoENsd79gKD5ADbnFFfmnjjDm9pyz8xYMc63zY4ImlWUFI+x7T/7Ir3mnfLhJX3AvPOBgyPvRVwH
3ixxm07pd97Lz6EUhy4a3iusPrT25D4T47bu6QxgmNtUw89SvSE94/X1VI4c0Zq3pWcgQC31UOHf
XXWiPyLbpZoIkeMQiZvK9i6Nhxd35LIIsg95eAEHKvmPbRGYyVGTvpDT7cnp4pnwlncvHx8B7IPQ
H78pW2Cy1QvpXjQEhG4R7MypOLGfa5ORROOY+75Emh+L9NONgRuZabRFVkCxFinkOg7K2rG+YIh9
dM74IQb/JqNDjWmeJwOSGEZjc0XexbHKCBlqveGaZcuXVg/1uiLag0M/YSlWrSNeg5c+TF8ZPuiR
wsoqcbBP7Rkr9HNjDW9ZNNA3gPANVED/UWkA7urosXZoDIWzYBELeVcWWpl2GX3ZkKRQIXfEHWXO
Y6KXGKeHBdlE9ANz+3cHuCbWOSQ0SYckh61FFvIeVqe3Fk5xiEaPfGoT3VuiDsrOeJ8X6VeZzvST
i4W0w9GTpwbPR5DPIHJDZOLCyJ+L1iVpRDAe1Ufg8A21RICghQouLTSSnjFQLokombV5RDJWWrnR
TTCnZF4S4zgSW8o5kk0Mg2CvV7RMatI7rREK62Reo5FNxmn7tROP88YpVNK5H4OBQLbQ2LG1Ia12
D2GHXsNcXvR+/oJDfxKt90qZdls19tnwEmLE0D4ZZYFJviERXHP3kpjMIDLFQ9tO314a38cRURsa
V9Dgp8ddeLGNLrm1CPQIEFfx8owWFgjdwjW/6C8dkk8StiVLbJO9D2F2U7ULDzvD1VVhGojJRvvD
HIp7JGg0mWvvCYBCswEWmG8QUX/WFkEoid4DnXRL1PkEfGLroW3NWR2VSsewl+vnaJQMZktFmvas
I/YoqQXycqKYR7xa5q6Ly9R8hCKboOasi5eORvWhF2O9nUXnr/Mk1V/A2t3PVmyuugFHczOT9jUU
N3VDpyyi/ltVNadzvRqfNBkuNwb0QMT8xYKh1UovTl547CtuTLna525+8I2oX2m1n29LR/CMhMZn
WLEiOFzPkzkQWeMa5hzo7Zw+arpdnIkSqU6A4mAdaXGeAqGoosQI4nHpXmrirKLAnWf+Us3+1oC6
Y9SO/pwDwdLAAUMD5pgHgW7nucqG/BDhBzn5yShWdZtxUIknbRrQnWGQk9I2j+bC2XXVe3OzKio6
9iSm+s46my1UGY4rKdn5UWYioi038EfjAo+ENPiY5/a746DONWvuS08yOtJLeQMcAPVqR6Hn6C4g
RUPb6148r+eWV0D42WMjEc4MSpJFx01wdjMhrSzizps11n47fMlDOhNCQBP27kCJUgIYy5kpAnS+
QoqbtqFqwAEC4DBNh02WcHSYdKJB8cBeOMijTDJ1PMDOwKndptmJcvnVnatxo9FM5t1O3ssq/iYz
vbtdQszaNPe/p9T+TAvjNgwptSg80XINP0mhYUqS0C4tWkKlfCr72kbJF9vx61gxMLJbnWUqrE62
w2hBscgDVCqofnVxbuYumDHWo5nzR7jKyK4Lo4Z2HxXYdSP5ysSFOAA//SJfjVqEPO8tKRMyGFij
j3Lkd/RNCzlW2N+8HGDO2pRgJbQVh1hrJqjRnf4KCbULEPFkG+CWy4Wz4nRl0jbtlyJWzjMlzLML
Jv40F3J/78wd1mmJvNxekJN0/LPO+gRC427J+E52KZiafZkRVVzoF69zm1tpWONe063jkEf3bRF9
qYO7mEHmTQz3V14pXvUBmW6F5BKJrite9AhlIfOcYg0r9FByQN66yKODDGjNrfSpDAVHkF3kWhWu
Qg1BliYpEuDaUEYIIlOw3VGig4krlw7VtdmCsalIpaGYII3M8+ZARt4Cv5NRPxXbxPkdq3XAvOEd
CUy+5Y4lAa/tm7BYHS1hPGqlKXYuqdCMy2dy26dXnnu2K8/+UREqt3Io0batE9PLVezPPMnfF2QG
DVHxO5fYXs2H9DA6352b+qtskDpTpLraShtLpEjaHRMF1SJtD92M3qqvEIoB2kt3kujr2vIUQFlx
D5qCs+1/sXcmy3EjabZ+lbbaI80Bh2Mwu9VmHXMEyeAskdrARIrEPAOO4en7gyqrrsSsSnVt2u7i
5iLNUkpRQRBwuJ//nO9IyiBG0n8svVTMWRI00OCl64RuoE1vT9HlIrdgcU+6Xe/FdFCMFspOQBAy
o7J8jfGwe4xpo7r1qmE4FTCJLnRUjze+BXlI9Ko7iaEntu8t4BzjqrSUfUVWp76uEhcsiCPffNi6
9H/QV2ik+UbL8rnU9B1WUIoKgF6pqxxq4utVW03cs3OD3myA1fD42/xyPM45W61snoDoMul0cxO3
SOo+ULfiU8nCpqHL6TyMjHSdxZwAPBvvsgKca/juoeuwdsmoAceBL/A6qKoOHTI0J6KwhX5M3Na8
x80Z0s7k9VsoHKAzArHvaTvd1lj4b6a8yiFIRzAfjc7FTjgHxxiT3rqD+rr1fexvHpg6cqFSn4q8
g5trBSDvWp/YEvOZWwp4+gcAZO3ONJyD1xdMEtMOB3tnH705uQJcfSkq+gDHmWRp3n/KGKuu6W6m
bFSAc6Ed3ZXkgJYD56mslT4pB3BO5RDVY+j5YlqsqpHvGZ+aOL72qlNWdtkBj8y886j93ocEQYUp
2WWXFhjpjnMHxvkR1DLv9SQLgrMjk63Oc5hAU19tQwF00JgSm/NUL+g36tpNN/gX5CQ7DLoUKVf1
RO8l9XRUs4EBAsc6g+419JkwxwtmHr0WGXu9sQI9M+B1ZJYKrIZ29EeoQdEiMA7klkZ2Bl7fn1r6
CgegnmMPHWnIn3pF92rAOe04oY8BPIrkdvYYNBfAu78OLRDyTlAgH4XGZ0zKb03FG31sTapkMgzw
kaA2ho+5YZ4NAbRTe9t03qM2dHYaJ/0+kkIfeAu8WmUn1yKBfBvlzpWvenwzWeS+TqVVnY2e6im8
xs2xnfriWEDPXM9VdRcUVnJT1OZdnXjTJQMjonKGefRnA9QLdKDbsTI7PHRGu3f5ipu2r58Dw3b3
Igs5q3QAooUYs6uy4A40SxN3PFDzwMjeof5ephXoU6zTzPWjXyr+f5CfsWUQtfd8G1ixdD8yxnq7
hTikeGM75fxKTcuWzAxN3TYRHsY5D38uun+cbGAPIcdBzzzZJ48Rx4fJBnixOZ0dgzg9TbkLyH7I
IemY4mYYLsa8PY7VeNfHf5/g/H8+3sNUvf31L1+/5TG49LZr4tfuRw7DYtyRiwvgX+fU7uPXOPu5
c+Uff+of/AbGXi5DUY5RQkifAcXvkDzzN5Jhju1LJQWDZiJnfw+qLZ4e7D6OjwfAtswfEQ5SUdZC
FIqbTVmQH2zz37H7LKL/T9MTCBIeNh+bsgd4eyYf4cfpSRWqPMgg96+KnrBrwbYTY4bDctIy4fhW
NjG/2KLF/nCNbv729X80+PzhPgZZwQBLONJiYOPI5aH6YUwmDfZcVH0ybeXqMKcDjbCHKqZ39FFu
pshuDrZ2KBJSRX0sE+AE/+5fj58QogZDCCqplPgwPhuoVe30tNj/mlgSzLbVlV1YxUMxDdVD7olu
H5u+d2EEgMHLzv3lmvHdvvTzVad1msEk9ENXUEPz4TlGr1e5WlJuNUzQLUgLJnnLkcd1qQFg3+T3
x6Gm19jC3vrgZQaTBrPSBW5hleLcKawt3QjdjTXYL0wxCLQPtWKlr42XP79QC4vxw+3hUJPoLZxG
Ro2e+HB76BpGdOCzqSg7GMph7yb3k0GdtOG4DJIQ/MvraUwi9rqhkMc2KepHbXcEaxVV5VVfv/Nn
7RuBDHaOuio+K5J4SDtTtObuV1gYhmdsQ/MKwntPUa4X/mLsZX2c/PPBhWDoxeLsMaj8aOmpIw0r
qgtNaFQZscZWmCsrHwjyGOKWQz39icR0NN3H7OrsMyDePS0cyKJothSkQ/rQAseqEdTxvm0aLJth
iWZM5azGngrXLfvqe/N48eeX/Q8evOVTu+6y1guedYSTn58PZ/IZ0pjuBCUSnoJZuS/IhdXOdzDn
Jnn2CKhwKZBNK4is1bTW8Vtignv4xaf46OXgU7DOsGzxYTymhh8+RUATkCNHYO8yUhqPUZ4zaQg/
U4q9CzVe2yRQ1YoUHWzfOGIvK6eLfpgoeqZFZjsWgfGFTuJjUgjzF9fnn9yWLFtscXmCFI+P92Hm
i/waUtfkUnTN7Chskb1Lt7pLkY5PRBZfJlUE9A/ikXOL5p5kPwuNN6uX3AEMg7QmbHlbcDoC6Ywl
bRhqQm/mlN+6JY1uMEhejIqA3QiA6Re34/cH++cHn9cADk2HlDGZ5e++xx8WPlzuie5kxw6qtr5N
Dl0E5exvWHrh3/TjuYwRLywnfyx7mjScgvRLQ+c4C/gvPE6QVD8+2GxYSI0qDKcm/kr58x3G6ded
TM0V1F4aU7fc37t2dTsl0wEiaIh2FR4oY2o5yNnvXc/WaYZ9h0xfP6VJ/KaH/o5F3DgUDtXBIW3D
m3CxTnsml5od7Ey3J8oJRu9PZpx+y1sr3npxYHCCh1oQ5W601UZOwxQ2c0+W7iHPshd80Es1Zx3v
XOTrVdcthkyjxpyozsVymv/z2/ufXgKwtfwUuJeQrj9cgtG1a2uu1byaPbb6iVPfEMO6bOFgrevB
OgmpjdumzS9FsLDWJuNgiYzvIGH7RVsB1TaDSQig2ClvMrcaiCNTvxcdRGx/qwcodO++nV/OjArj
ufjEYr8JK2LTvpVvzUZ/ibV77cv0bg76KwKa+3Qk94j/N4JeybLjw1gTbK93BXbgv0EH/rVJ5Q/c
Jvw4dLxhBkC8U7yKP1gB5lZVGC1RTRnQqHvpeO0WUGgATwJ1Y6g43tTkNd+T2FWPsUpAOHLIJKzT
rwspmlXnECAwIh/DeiOgP4F1erci2HRgakh6D261rxwl6QSgGXpVK3hrXQBsFkepu0stU9wXYiIK
pfk1xkxgfpS5T0OkR6f1+m+UepgQlvS4a5PYOPlV8gXJKdiZifRJKAQbonr3VMKufF+7lxrW4FY6
pJy/n3MhmiyUtYgppNlfmegDKPFIfF0bbQkA1p+wRuqDZeeMA4s8ubSaadvaBVJmyc+SoU+FoJb6
l7Lvasy+YAEHvy92pj3YlA+lwYVD8dpWgupncD2Gu3YcnC822YZR5tWu6Xp1AD9EKo+E+6oYi+q6
a5yB3jXP2MTm4K7CSiqK4oMJ4to43XuSpoQRYW5tjtX9YPvXumzIFM9keWnVMi/p9S2RXnP0f7On
LJXACj5orz5WTb+v+GdJPan1wNfe9jUd4zI8jBMWCj1mZ7sCcDHjcling2u9TqZiEltaNJKp0D46
MfFTt17E1YoPCn5wvBFjp45sQEzAlY66D70wXNPh2e2IJLpvA0HH5RuSx0DMRJ9c+33QlA97Mqq2
bWfZx8bySVLpHJewsI5lGShKKPi2a+Y31I71xgrESYOtJmOXBQ0RF06mDxyi812tRPSpcOZ5awGq
2sBLrT/3RLU3aUy+M1KYueDbTd+a2hZPqgxukHmnEyhexrhotC4UWB2m6yZlE1vFGGPxGJTpbqKH
6nPrEFlv2Wpf6rbgfumXVHfTIN/UQxMi+shyy9zCf7Km1Lpvw+TVIMLiriIsIOd2cNyXPlrcoLMB
yTQAK0WTedxdQ3bB4Vh1OD8llo9HlED6xBpys3jLqVjS4z7rvXxNI8+woSyX0EdeN3ITea7cyLom
jxUH2SZz6/gy01hv8G+bdr3xeHPu8R3AI/Oz2APJilbhsuGqRpxz+E4bAxpnjtnsJmf+uzahCiFs
Ltv1vm/9fdayXZhEVd4nMqm3QqniSHaAGbOlr0mFKgc5jm4PPliLSVE2lvNszrU+NpVpYXyqwyc/
l7uOsQ9ZvEUfJOV2bQDUYt937qs0Ps+QKso47hnju2BnCYISwyxg+QcOS3xGkc9KNb75gD3MveXw
H7W7sZ3nC8dW6VM8xu+iByGxsmkNJK6Pm/tcDsRxkGJ1/JQWAjkUCE/FM+QU90o38b6XotuKfmTF
CvroW2811udknO01OUiTZltPnmzDyW5SgpUno+o/6TYACtO1w62n5cnJyWfLmIqamsnqwLw6Ca7g
v41bt5rcdeZ382VUzsGVqAyNujwvZY6lwSgGb92TdEuG2laniq92l3FA8tmzUtKTUSRBqDaPzI1f
0UHO+/oYN1GPC2YJrkqBvEpPK6nOC6cq0WIcXQZfLPQ+CmXQRh3HJEfYdP6unFNuuM4e8mhj8NKj
sdGNum8NN+SD0EnxzuXga/lpNhtMzqldo9FGcumG8hrPykjZK4vqOOZBjBIepKc2BjXixV1wF/ZB
sfczzdjdYoq/uCeYA1qWvozGOSWpPMOjdZiTcLllCLhrbAx6bapc0OxYaGbJtcV2t9Y4oLZFUvMO
CHDwfvNw0l9gloAjHibAx0Gz31sxhX/JxLYUJKU8OuQ9FyMmujc9NCMNCQG/qKzyurJndYh65i+Y
kVl4glhv2BCHR63C8Ar3eonmRwlMb9BzQ7WQuugqdHDcYO0eBxIUulA9Uvvl12DVWS9SrMerzFJq
lybJI86xbF0FdvEaJ+59EaoK1B28YFK5z/WA6ys1HPOo6jIHwD47ybptE38vk3heoGHzNgWIgdfC
FuYD7w5rDV+gP9CbzInBtVJ6UWR+1TuEv9dJ4GEdCKew2UK9MR5ZSrAl9KZ4bAvoQanWV00QTK/W
iBuqtTBclEPlnjru/hs1q9GCHyYYx7Zjd3DK/quh4vkhZc/nrHLyHT0atVujf9czwt9UNtkFUxHQ
R0bhjpD+jLx86pwS68ksa9gZxG01jdUd7schNOMrxoRIgmaGc47oMHjispTeoTbUvMcjG3hryw67
O2oXsCuoAAjiAPO9dXri0I69dFHFxUsCwfCucUNgqDWqOXbAkkotZE5YS6AZbPElTxelucri+DWN
BLnBOTEeMBSxnZU14vBI1YxDXDBw323ZoXJrcW3qcPoc8ORzxLGC4NpL3TQ6tFXb3udmzclfTrxR
fSLwXVE8i9FoQWlVFtMvosNURqibsqpv6Ox0Ua5bkY4bV8QO/FMD6bIvzXSPT7Zl/bLH57RVwwVL
4VMcutahlXbPYXB+i20FqC0d60sf1vfe4tDwnugMeFwcHEDvzcDOGusKgHb9bZ57m5L7WTyOveuy
C5KA+inVqDZeZXD/lqZDERnO4PUQxvPWNEWAvTR/oWSGTXI8lS+BGm9msyzGLa0s+OWCyH2anbY4
RpxlPpMsX+MR8DZ23Vq3ZcQE02/tLRSOQx7Q5eyYsNP+fA/8B7s+B2KGRwsSCWe2Z1uL0fiH8wiK
rldYIcDL2SFBXHUkagVHuVIWTOPJmuauHreNSZo1An0L2c/urkQRjheTNbonywumq56HbzykLXOo
P/9wH48o1sJjwt2MlZXuBrJoP382k5UsRvxloFHz5k85Lp8c6cfnMqC8kzZJY516/KCzNLLCvx19
/9cEz/8H+6MlciHqzb9WMh/K9vVr8fVH/fP3P/O7jmmBjiWo43NgMl0ETb7a33RMn9YOd0ktKuki
ZbKd/4eOadu/2S5C9fK7El/80hDSln0X/fUvtvUbnj0SkIgzvwO8/g0WrfVRhxckTpD0uE1QLEz5
0d1c0mtE/5YE2TSQzEudFHCHoGTPbav7sc3fSp84RF/hyLRp7V0jsbNTpMGPPPZjzXmspBxorQ3P
u6IDGqNB7Di0zNvvQTYCAJjyEoRtLvdMd9uNjNkUp7JvN5MT3eamf//Dhf8n8ujHO5/vhRQoZnZf
mYhWH49nPVsC2+ytGfMox9NkqauC0cRcSLJaOVoma7zlyYXHgOMXz5y1CHo/ChSL1oPkZPIvyXX8
qPlEQa/NjKK+lSsoF5LPIDDifdqhBAAWNFbJBCYrGoajW1vxwS9GjKsBslhTc4oBNynXwewah8m1
2KkRoQERSnLcD+1pJUtvb6Inrv1W0j/QQjn/Pqqolizjn18/wnp//DYIz6Gi+SxvaPgfpKvCqz2O
aEhXcTjcB43tbTNnPLXt9MqKt6rTokZMGz/5EQ4E5T0YNDmthzY74+DaB6FoNsoo8ZGbjxgumXhn
AlRt7Of7ZEDyGqoE5G+K3x3TMceGGlOm7GK9DSab9OeSfuQtMYECiSLMKj3jyUA5Wzs1QWpN8KMA
fc8cr4DqjJ1JFwZOoY1U9Xue4FAvMuAsRe7zClPoDctp7TQzg6CzRe271Ht3GMVCpAzWIJjoUC1n
D6h3a+/J9RBeJylHQAg0smH01J0YRsv8UQcnw5N86na0bnRJZhwRj3OdjfWwVZB2RueyicWXzJE3
HNIFtuQKQGnNxp9azAza4nqokas7x3124JFi3inaUyoNjGxVHV8VcSr2sx6sLUXrGJ+ZWEPvcdSF
cKPLkRDhQZthcKNEWlCdx4s5zpN5l0cz4bflTOB55gwHacBkFeMR0l0j9llcO/ucJf5A1OXGAAa2
L0f9Jqi54vU08hE4eRm6eODJuOCHTdLGwEQ+BAgxSFjVGs6cu7ZtY+KcG1wBrnW2bH67m7nCxVx2
aD2yxuhKXOwK4gWeibpgQG+HF4TYaKQALPYAR2pXN8YLbVbRxszSg+rxOBsJjwMuj2D357ft9yTU
h4eP1Cded5M0C3DND7LmlAvGumVLZYMORsKlcD+76r4q9W0GDnCZRu8UlA9IB7Ei+Ze8D7HHhahh
C2IPBv3mFhfDrJ6FVAdjBtkaDCfb5Q1qNcYOFYRGEXGdYOBjQzmSgVlOzLm8Zf+zQzHVv/h2GER9
XEtMKcWyrXAIcnvLeOvHzYVw+QnkCnWfBAXeH+QEIqaZu6LQ7q4ZolVXzS6MkafEizf2ONq0oQzJ
0fbKbdtD3goN0NauxlfCyn/uXAhzudOfdOw/ZPWA9OTT1mBTj0xt7wYy3YERxK2v60NXM4IeYv/O
TN0jR4AAYpUJ63ZuV25TvIeOR5+eEC+66A9BGFMxmo/5ehiC65kWAc7OXvMLKR1N+p9cC8WWT6Cm
o7x9FH7hmtMMhGwGCa58K7xs3gUm+HK4rttWkUOZuy9tkD4kwmm26UJhcy3GEElksGHEDCX0ubDs
O9Izt5YMHkWY+bs2z7mDNY18bq53ZOmu0zg39r7LvT8OqHFgjptNTaVHiyfFWw1dJ6aDk4lmpxp4
sWr5rp1R1kevk82ra7dvnol2IFoHWCqjH2aCrB4tZqf7JBsDkKm4u9a4H+SmcGBkdB5usw55niUU
CLHoS1p08kK/OuwSsCh45CkSNvfEMtuNQm89M2wdN1GDQoR1ZD+P3TuPEhb4nL8m6T/BbS7XErSf
G/TB1o8qUNdJaq0rgF9kFzi8pV147TfQ31n4x2t08ztw8tCIKO04TvFwDi3vlobUG+2ab4z59Bkw
lHO0ILXQz8O7n+6hc9Pl+gI6Ge5yiDU0Ntns40N7+Gxrls2p5KVqx5PYOdUoVlM7vlIuXF24RaUv
cbfLtQSauKvC9jIesju+ofES1y39yksbnt8zfIdjAi9rLOIjUXr9PMW0eghMjrfEUIMLNZynKfFW
hoVhkERoTZgXGnGgFOXHRXUXd6grqwX8rptymhc6GRmnQaRXRtYzqKjoh1dV07wFwr4VWflo5tHz
pAVt3XzzIXfTWg3zBcYH9ihjvsvSIj0Uw/A1TfM9hKWHCpUMf2EAINdMrJXQ5rbw22kxOFGT4aQT
iPTxFi2pO7ZNq59nXJywT1LzRGEUj7DbqzMzk+A4pWm/qvlUq6E3xwstwI4FQSWuJXPbqzAUEJbo
Nd3apHBWFKg954PXR5s85mCR1kLvS8BEZuwBKlEgowueZ0o0HCpduy+RbX2pU7KDk5d86zEc05pW
R9QAgrQETH2e2sk6ZoosGKhH4nWuzg/wsfNDoJGtvLoGcaqKQyQc0rs0zq9SGlTXHClwgZJl2dos
I9Q5Bl9xEDWH2oeBZY/qvY/0vd3gA+QU6m/VnLrU08zckPWgzwKuHZXoXnqiWfl6KlmYWMupJylZ
TYeysc4l/rP7fKZVKVeUvEIdjvZtT8Sv5+x2HnQNvyz1FzTy0gFtwzdf4whzbgFV98douLf8FvRj
mgCMFIa1DF2CBPUzYgmtBwzV1fyop5G8TMUG1My7y4FYAzgGd1hbXXrTq8Rda1uKDeFk5LdegJy3
9bzXqXllGa2Jktt8MQYWV9lZfP/jtCt6C5+TxBHpdg7qXFFheEzKeyMrzsFcedRgm3pbellway99
S/3SvBQsalBcsHPAno2iYJnXWlFCUOPgRSj2nEsnnAIEvPxBTqB5KnsMNwgq+M3dsSACBTONONOF
Q4DDnK37yG2+uk50MgdkjMAIveswYQOUhYNBo3oqdtbEhZ7pobLsudkVKZYAbii5BSBJ9NkyUpx8
umAmFVhHAFfgfcLOZYr1zf5ee2VzgD87rd/c0qhq3WDOBAm6MNgrm/ie13tibfjJ/Wy3/ZGpS74l
H/VErJZ5hx+HJ8VxfzHsJRsYfdCtZeiSgeMAwP1qWxdETrNNLaippk8+XddgSvkh+ri/VIeW1gTr
wU3vFRFVY8h3Y2WfXSWKZ2b2d0L28lx2udES8EA+rCoHui0pDZp4UH7siXsHMa7fDZr2YK8XB5Nm
0b3ts6xKd0i+2DQPH9WYsz8tjeQynIiiNBpf2TimQ7xOWHvXMpzjC69MH6BfMDINUxyueNG7wkt3
qra/GJZ9afRa72af8AGqTqdP7hh/hpQl6J8mkIaBsNyYJWwOJWg5iGM46nBJ1wNONRiaMoCm2DA+
Ay6OX4JtZl90xzStPEY7Lb2J1jsa8XvktuGNm1o2ttJQN1uNUrUJKvzBDqG0rd1red2aUM6BRdXl
upms+a2JaXeA5ZptOrMjOBc68VddY2dsR73SPWja0fBpiYuo3Cl71HKiI4bTOlfYaBeEI2XIoCeP
ZgslK5i812hQ/j7q5lOboEotuYmH1PA3njKmbceuUjWkJ2XafsnzT75D3gdeJSE3xjHrqsufjQV0
FszpTcnVhawWX9dRc6zMaDfIbt71PVIUnQ5MleNlq13jbr6ps9BY1wuTjbJEHkt+ztXGbjlfZkYF
r9mj6yxnY7Kx4Y8wDhkOIWvqTZYCPC3R3YQ9RwyF5RchaLFkkStPrEEgpSLPeIpoht64sgku4ja/
aGwcK06svHWWTtjwJ66+apPnWLDIpbmVn1rdwEOzIBss93594MjyiNd2XwXDDYQELhlv+b2yqvBr
0TIfEAz982Dq99pMWOQMzH/E/EIMppB8axEZKyJaemP3xzGJ20sKcf0r8Jo2gd9hPnV18yXqcfHC
MYMZE/mUvcQyepDO8BkvISYSRi8VGD9Xz+aJFBnQ1ap8ZE8AfM6JiCL0Xrn2li1vpL6yVaNKFg+e
xn3Z4bWtp/aOWFf33CwZF2WGi60Y/3Y/4eOYKlscXZf8TZ19DipNNGO2vKs6KeVG5OEdlTDpvg0M
vE8dPJ0Hk2gbX1zPax4fOD8p1dKrtLKHLbjg8uA5PIoV3Vwg3zhs9QnNYdw5n3Ib+d7I9DmUcJsn
p7hpkUM+gd/r2UEwXwuzjCbcIX/kZmw+w9RscbsE2YUzTaJc2ynZ5nRU9nPJLTy3FGlgUKVAFEvv
gfsF+oxjROuWM9ChNbAhC7d8deaWvzimg4ZojbBQ75p5bxLCuncai8QaNkdxaNlTbrLEf5tsoR/m
xL2wu56eG5tKx1awHnpz9jSBuLsLeDayRRROAsgyUH92YsYJalvppenzgFvCHa7NwoUZWmR3hD7d
UwaYBsRPE1Olx8uVfvr8rGZ2hURl6Ndr7On1e1nV0gHYFTQ2RFY2bvuop4QGmsY5LAyyIqOukgNH
iILYmWJb3HQvCe/Ez+lYqOXshWG3rhoW/tjJ3mJtXQ8FEng+UcAoPe1QPlPvuhJCkUEKYaOz7raq
23bnjA6XPcwuTeaTJzSKC11M2TqIhuxB4dOFlKF2HCz8VTVzkgu0UwGrphWVpQ6yaxpnWxqgCb34
AMa93KHpPaZBLG9VdGePwKDGXvgnUuOEm0OS331oGkdypOrgN6xKvI59xh5i2DdL+7eKumxreNMp
U4rGBmSEi4S5IPBcHr2RwpTVCOqBeB6HOOIpJFzrLdgIt5DxSYz2ZW1m3DJ2Y5Y3VcT/17CZBmoO
h1MQQCyH7D3Gbrs1iWvAlDFAlUAFFHuGP9O7xfn40iit4hboAZuBoO0M6iNYSTlKjWeb1AxDRV0w
ME0x97brtmxuW1M3JgaOhvrHZC5WGCJkBOVhqaoJCxUe3dFjwhAYzjb2MQ32Ch4yUcx4b1mTfSsH
m85QctOXPVIG109SNj0F3oZvdccIjy0fD+ojUVTrpYg0kYglo8vXJSwXf8uK3mPPgjhBuCFiJhWO
Oy2H8tS0iXUoahVvsM5xRVU3FFhD3PSChbKWMEoZSaxgNDT3AmfCfR1Jm2QLqJuYVsM9as18SEcv
3aTuvInKMTjFeMedXt8UoHnTHBxNEQ2k0Y10KTOqP6m5+1T2zaPpGQ2T6oSzUhi6a6etX9oqyU9V
a21iDHlkQMmWBw7lGIKYWlHRsCIC3HIWdbWBg3QRJ+x7jC6/zUmX8XbOixvetNWzSS6VwVFhcV6L
BdVzA305K78GbwDty9RXiwnsRlRZtWUlIesWuinxwClcW6qtOBy6dyGdlttGsql1s+nBDxA8I8wz
n4o5PnCpKRdmKL822XLIjFnhNGdvaCPpZ22yDeKKeasoZ6CSFOENuaR004iKCAOtJZS32G7X7s1O
zAxA4/k6mKzyKTbjcZOmaXdoG/9h1CO9d6JvdxBpqIcHSXjwBmjdUOqrnZOIV4QhjSmipB9+8co3
Mror8TRUId3B8B+eRr9/r/voZMfF0bIywsYcC/o8vC8rdZRLUy3Tz/iK89j7EEZ3XRfeOcsgkqr7
yqhP2Wy9MHdyueqLkuPEZIp4dbRtR+WmgsrGYQ0e5srOnITJMcZOs7Gx9lQ2K69kBo63dWU4PF8z
NlyuU7BRtXwMgYQiMnF+HeVVEPgEnMqS7VEWXWW+9UkHIQ1mmC8kVhNu3LvM5IAT1sO1T4yGJ4Vc
pdFxvGmqjS5ewMChN9uVoOEFaq0fktNNYmJU4TsC3EYPmb2vjaD4heawqO4fpFxTohTj2pQmCqnz
YX5Cj1PlhQxZV9WCDmvjrdkjIgU5FxXfJohTN97nsf0tDiqJDQw4uZlWe23QQdtQeY/LQd5OMr6f
/PTlu9D1vzZewen0WkKXjqE8/+f+rTx/zd/a//PT0OU/f/5P2t5//3Sbr93Xn/5j+538eNu/NdPd
W9tn3d+nEMv/+T/9zf94+5/wI6VkfPKDJrj8Db//yeVb+OtfHprl61Ds/V9ZV/7Hf32Lw7ef5zHf
//w/5jG2x3BgceY62EQZIvxuKxe/ScYxTKb5N0I+v/F3iKT722I7ZECN11sp7OX/dxqjfnMY3uCV
dRAfFQUq/46rXNny55tPMOuEUKIsF3s1JL3v9Sg/DBah4heyNiu6P3vv0mxoGg04Ja8jA1aL7Ibb
yFX5QUKAf5hqglcFxkjKwNLPuAJLhd9q8qvPjSKN1RXhtKnyJD9PTgrOgELMOwaSdAg6rnPXFPPX
wUvVwcwN9KjW+1ROWX1m9ErwL8z09Vym0+3M6f3Wj5tXqiHMgy7JAWeNST6PDVg8xe0mJY5DpEyI
bWd+q0oZH8qhvMW9BlykhmMcxkodywwZ3BroUmDAf6i8+baIznmlot2k5GEAxiHNcmsMvrPFHPEl
0UzIVax3EoFpW1OpfIxSjFOyyz/BAOY0UBI8x+iptoGdmGunxkcmXJNdEqn3LqshV7LY4m2+iUcD
2Lwj8/U0y9fM8MsrirboYsHV0ZmkpCQOtn0eeNHOTrPwJW7VaxVbuLdiyVQiTYiWm3BDakR8zAPa
ol9EEF9iNxdL1GDdTI98+K2vjekVIh+Gs8BNs2tzLoAtxnQqOqWHoaWJgnNteRkTgb44sN+MVuPM
/+GX112f7o3lWD4OaftUTYazTgZ0tsGm/TZM53Jbg1W+aGRdXoJ8l6twGNOLQRnuFWVr63wMTKyO
0t3ZRULG2wryk1uh7adk7xOhL4LJqc8j6IJVx/76eVqY7TilqEUploJiTvDJns4qEzcGb0olkFeS
pGYLZnNYbAtKB5kZOEczdO9jE6AF/dlM23MzAzZYEJedJ/GIgwCcMvVPxMV0flt002WIWQnco8XA
xfElv56ZKyTsd86DMHq59XciqVEa+ioyr0TXTPc+rXODA5S4GzkmhW3gvA9VN2/DtMl2SYTq3I3I
JqQ0MaGR6Ew67GbBhekYyRXXijdGXHq4G/AI0w+DZ8ES1RVm0UfDhCXe5y5NM9Ah2Xak1Qz2r/QX
whgGlciUxQaDHZndhBqYNhrGlTl8royOBp5p1s7XptPcg26YH6ye/CMY7uWeEBY99+RSO0alS5zU
zM8esiJ1PFW8C1KJFkwJAOwYnG2m01GN0jTdZer6r1adlzt4eeaFU6IjhvF1HzXbcEjITGu0bC18
c5FNqADNoEYHdAKf9MTJIwBatwxe2YyBm6OXozmG0Zjd5C2wgNBwyi84eOL1AIt9Byto+uZk1Kxg
TJw2adtuRZd8i/pk3uPQATSYmg67yfQibcv50u5mDmYm9Uf4EJnuguM/cqfRLqOT6SmANxXBmU6D
ddNWxSYbxuJqWUwBJBTmiVQ1sgXbJjbYXnPdznUbg+lh5hlYKuJauTaKbwmwox+bcNMpuD3SMvjM
TkpEPKAhZpenSX7F+GZ+73lUHtoK+9Iqp84QSSAanwuY85zm/HIbgIq94odUcYQNxnUfzuFGjLp9
HqPOPIx9b6Hijcapcqx6W9Ihe4s8nJQLxjw7GbiKUJKq4Kay6kehaioyQwPmQhb2DjdyXAESzLLy
5Az/zd6ZLMeNZF36VXrXK9AcDsABLDvmCDIYnESR3MBIkcI8z3j6/kDlIDGnqs6NrO0PK6shVWIw
EID79XvP+Y45fi3trnz1/VicmsEGeyCsyHsRyiuurNht9Au34cfTBqNlS4vKHQ4ozYZ6UaiO1i7q
b2LNiSsudX/46pahJPwlp7TKRy38bDnFtOS5j4jd6LNhb7RKXMGv1S9bHVP1IrLT4YR+Ctya6RmK
2kx5gFNDVxFvlSZVvSPCwvkc+IQ6hwUz5SAs83VBjjYMPXsMb4K6TA6i82hMGSL0TkSH2ksncEeM
ShO9fb7SctbpxTtdBtXSxyR4mUJ3I5ewqOxt26HtpukRnFJNr7fgVewXasx4J+xMHFi57GVQRgh+
DG1d1Q3xnKDborxyLlq8OW+kW8IrH6KhWMBYKpln4PGide830DggfRISHz97BcMRJ09oq7bMvE0w
LE/Iv+SC9jp8Mkd2YmtVMVOUOFz1MvK2dYFlstZSJMaOl+t7gVKPKbnBUb53p3E5+n73RXescWvU
kf7gAc+gDeI17dJ1M/IiAEpCRDMHJFdoSoMdJiDzoW4B/7Hy2msHyfraThqbpB8WQKILxvpRDxP9
3rYG0CqZgA8AsSkvacqYtt/Q8m8Kcx+BZrrXSZwukWBfiKotnllbWBRIZ1rWLrqDNiZWKRNZvjat
8cZG1j9pgo5IfGMivYJ5E20dthp2RN25C+sOfOnYTksVR9dB0h0jjwZWzDBrBFm17tBVLmjaEdRi
ZzrdeYOqM8W2Qed6HJkTtdU1qHadyRLs5AFl0hNCNGdTKxereOCoJZ5Pwr0czdonDGsuRmSvi0Fm
/b1vZ8kVV/VZ00ci4QdLvxVOlNzYVcC31qGU2xAAVm9IqY1WfDp2NPsSS4mzioqObTYsGgZRHDNL
loCLKlcX5Anny94ogg320u48m4YXE0E8QTSRxlkEAH6Yz20OJ9vEY8LDrk/rvmCX1aske/HKMlql
tWvu0rY8Evh2QXUOQ6Wt5AH/MB2XCv5DLBtFNkTvrZn1lwhICUaSDKqv6yDddaQqX0CMp2HW5udp
HD95uXrVscdPMXcEQ9CdPgbVvdm68toc1U3qqvxLMCfgeNClcMn6CWKtbkNPmXOW1gJ+Um56O5GX
fCj9HDjqRNRUTUeJRkR1iXOkBrwrxlXnPiNMIMRlgscMKprEBd95sMA/7OJWPCcTKzxnniRl5I4I
F6nY5N1qGltoFKfd3oo0cUpto97Rznc2gd77x0Kx10yeswVkWy+LRDL9HMNrkwABULpa97keL7wh
lM+jyxFp6mh3mMmAEKIBvwhyZ8hI7aWJhST3f44m/9HRxHwX//21POxT+lL96HNFkzfrBX85jRhn
tKBR3ABBovhXQv52HNHPkGbxBwpFg2lzZPn9PGIQ1Yhmj3+IMkzx934/j8xqM4yH/Nm7NRb3zq/n
sl8EVBzp/tLxYouPxFSdBUfhYlP80kDlPzqn05IOP9PLedyJZNUgWeFigD9He2ood3kO4ivUgwD4
ZQZEoTXXvaK7x6bEtpVYb2BDrAvRElouOa5wUgj0ZeI52dYqcPv7gXcP4KneI9Q6RhNlf+vTmmvd
yd+Rf1ZuCRwlGRzNLEFPtKdRMVhYT1OHoGp6LqqbxsfE1oalLSdO4cTU0SAJ8l3YUcEEYQs/BcHy
AvfKyUjueoA3IPm19E1jhsCJQD2lfjePzQiehg1J6dc14+dRaIK5ipKbekyavc/BgNKKvkaPqWaZ
Fp48T4zUP5HLYyDCSe4qnOXEFaMU8T3Er/g+yQXzwuI8y8TXNuGsomKKYaIOj2bZnGjIf6Ul3G+j
mHGn0VDMGc6A7CdIcrwRXekuJPO0S9XrW7OzbnJI6REa4GVV5if6stZtWGDpoJVjDztfjxjZxZCT
wKpbd57M+C1GaIgiauWRjnK2DRUm2SkVX8Wkf5WVQh2vVR30AO2+jMiXq3DrrUKf3EEHfAxbW9mw
rc4t0RABiNAKqhgqVK/Mv0xTjLfXgKg4U5ecKW6/9tb8vYThMTExZ0Rjvx5Zh7eeSKFNBONzzh5x
LirxFcWpQ4AKPShfFN5pzFheRxCIC6mnj8xNk91EK3vTkNCHP9aeQEvlAfw3bU4VqPqHOofCxlSz
30Rabp7rhE+xzjNIxejJLAQVx/kUxbdOVx3zYbixMchgObmI2uGT79G0QYSoVu3kgHi29jJAuWP6
mb6ms/+SeiZtQDKT2sCl6UNslejUTW70tEDD+sp3a4KcE1rJYjz6xMWQ6saSHOdXZdSSxTN0wece
H8jCH4IT9eOuarMDZ7hdnNuvdRrPLWMa+TbtgwVBWgdmqKdaYlPTPWQg0ZgVa9MsSKxi7sBtMlSA
yeecQrCBHFnIop8Pr6QkFz0ZvVXnbJWS3YGz0UM2Bfma7IJTXhLkzK1WX5b40vaDHaSclCgwdB4e
mCRdvY2pHjcMzvn1ITaxG+HNI0QKBqvujAuJj2tooyfpjNE2TdsX4q4JvJLEO89SL5WjxGjS/KsV
SXQIOQdbP/blok6LizAlElGpQd8qAmhSxbHVm7JX6QP+S0veRYwhIQxlyRGDpOmo8F9lYBAjx/zl
vCZibIWcmU4pPJRVLRTI1rG49zJGwT4GBOyR82Ph8yvXFp6ydA7ygcDPo2eC7IcLTzEw1eugLasN
x8Bo76WoXDy/J5NuhppNNR/R8U5VZ8D8b2J4BhWCViIpUbBgcd64kgPtWPXUibWzI0foWNbJSUgS
GoF4qKsxoJBrh74EYhXyTMPwFNl0aoX51kckYGG5elER76lbwyfTMI+2Bmao5ezYNCmHaat9c82I
waLrDWsWph0y/2cG1ztcjRDTmuQxl2KrYvuiRJl5peZTuZyUPCdJk+nBGASXAY34xyqQ+j7CMxwZ
Y7CmY6zfB369J8lsQ2IkCp2wux1VFC/CzkQqpoi7FL0JwrIkoatqx/romFO5BSZ5HXY0cuAMAnwO
Yw5mDrdgYfN54LbxMHPvtR7LM5PiB28SW7MpvTvQBo8YURmhESPb5qyyGKDAD5oYYFLfVaAyjXE9
jPNxDQnZ7Ft8z/G86a0ouoSIhC7NBzHtuFG2EBrx1g3oQN306CO36Q5/RboKOyva4YSsuGW1YhHm
Liblpv+EcvLGrIjf9JyCOClVASNK+wcr6LeJk6fbsIKnSmYseXKx9VS7OkIRthYxgo3uIuciC3gE
48VoxO0Ovfy2tYHlygIm8cgDse7RaZRhdt4Syr7nMGAsmQMmN8kA/s1C1kEfaOOR73Yevqs9kFQs
hqSI2AKTW3/g8GKGNVtj2OhLr4suiWcetlWHtpXfDW3hLCuRiTIJFPfXTdJf9ZHfL7sSAUpq5/dq
ZgOZTWBBMdTfLGTkzI0NWu+q08inREK7GGZhSzv4r/jYH3vM1rjKUmZOgT5cwy+sY9hcvSEDf4HC
MjyXDBa2bmk9SVoPl/ix1MKOe+JigaqtGcHIZTIrbaSbhptRy6o1bLhxZcFBWmXMAve6U7bwZKuX
ODciZOGIu+JhXLZCfEaTEx+mWc6jZmEPmRPmJyJpku04qrtaLzCWzGqh0XxzSpBpDaogA3UQeX4l
ulr9kVFZtRsdmPoMtjCCVMd+gJaYtpE4xaqtlx5F/Fb0mcFOboCNmrVI7GAssymMrbSZ9qGGyLpX
3mM6y5ea2kvxJ5U30NcqILrcV2bKscaupks7GbBoTfqLMRG+WcTWl3L+9UeSaCxIf61J5CWAq0U1
2P3ezeJgoxvc7mVF0FunRf0R6TP5EqhaF7qo9j2ZsCdfry4C5TX0/NN2M02oqqjnWcZ5kBY2rWOk
DOxYMTMflm3zoibO+1gEIRr0We9VzhjXdNAMuO+0d+vsvItY1ToW8n3RM7xrOa0dsrzv10PSvaUI
so75NDETi2WwAcS2JNr46DdRhmVHT/ENo4WUuOcasQa5x3Emk69pkbQrxF1Iv6r6rnZoME4c3vIm
nLaDWb/gKGUqmDzaTXUO1PpzU8bHCAlcn1o79BEBAgfvYUIg17DiQVKmLvMHjVw0IAVr+LDGsu1j
i50rnUutpDqnSxBSb9ntuo/SLwydzY1hDgwttXpfluYErR2wkp99jR2qm0ZHa9SXMB6rcmxXPmsT
vciMsXGIXN8D1FSFr6XPFzNEUQ2oIVhVhcUENBUX2HxwYMHswmOISqo+x+hyB0Ypuy+z9NEGc71T
/kRcW2sVy6qTN8RND+tasWAXRs/2amHyvA9i6611NH2VqNG5TTBXL6rewzA3iWRfaH13MGRXg5cP
g23SwyGE9AJDShprFWiULTxw7DDyZCXys6GzP+VWf11VNeGZEasbfttkNeFN35AMjjM0wdpFX6fu
OxDAeRnc9lPbngcO4sWcaMSxrV98vMNuh2o+cdKNSzQrM9N+XHRJ5526LDxNTgdVPDaT3ZhUL7Pk
gAvP7kbk8KEBZ7fSC+spndpuRdp5AJ9evsmy2FFL3BqZVa4Nn3qo8vwHGpS3fj6QMFRz24m4WwfR
zHfqyBfwusrE2+tGx0hLvfOU5WsFGoWs4zmeEvXAq4i9V1eENdkQPOFACReu0V3qLZsnpKcd8ltz
7WnTqQvUBcnN9/M3mXj8egjBbu1GZ19yi7vRIkMwAv87YtsEwkmary4xTQL3lHlaL+qy7PeeDsYR
q+xAHoFkiyS+m0xGMofjTK0LDcAfHJS3imTXVeJwKUKZhRvf9V6jZnymV9avhEdmcgFReZX7uPdU
ayuAdeilNIui+X9Ov//J6Rfft8149K9Pv/fPSfL2v17/9/8h+v0Hi9Qvf/PbIdg+cw1bzd4dnE5g
c2xU4N9mcurMxouCp+cdNIGd7buhnHVGWg6tFjxSAHYIC/r9EAzqCUKFAepkRlRY/80RWLqcs7+f
BwM64i1s5nJY/iB/fJSgJ+jrhgkL8sJVbbJSjEdIOe9xR+CFWDJ0uMIXhDXYapxtEFBbDtK+is3+
bsodhfE5YFYxZ3BCi2Bp7gFKN8bnbqJ/NhZFt2Lg5xIGQaS4ZhdQfsMQBH01yy+aRrvxy0msfbvw
N2OhnqaGJAAzrHjorSk9jlWt1mPmJsse2eSGFCOcpE4JfdOsjkkV3/hZXcHvUgkzpwImuKKpZMSn
KKJKG1N2/tYz6ktK3VXf25/II2geYUhT/DPGaCLN2lLFZAfacs1CYSG+8lMmhkWgCfK1qyOrB34Y
n66UPq9l2Ig/VVOw89JQ+2wrtM+uCaajp6SPMoY7kJr9DdobuQ4qW+xF7/lA8cyDPQepAnq95Xfw
PwFs0C+J4HaO0mrLZYLlQLbWCG3P/OS1nKMr33Z3zkxVkg5Wbw0tARr+GgB90ot1TcNayOkuMLR9
5RkL0XK6lS3jkZEkWJaY6Ioe5qXjc15TFtka5IMuFXwbUuGYZoQYPpZjUb/k6EAExMdVb7NZmy0n
lBylEn+HoxiHh3RGwxvUZw7YDtS1Tq3fa3N6rT40D2XTcRDr7S8eImF+/faW7isOr0a9wRAsOQxh
o+q6XKCUcgxkUIF+yKPW2Zp14R5yjTLZI7Fv2Seeu4xHziyOgt4hAxT2uWJ5m6ICa8pE6Tdn8A6S
NN4uyx0iNgprEVYo2Z2SnQzP74qO7G6qIPUjGX5k8BxiC7UpNnMfAhCaM7b2DKFYgJ1qhLnL5KtG
mpKy8Xu2m1KAkWGQjzI4uj36KTdiCpJXg1omOldojiC8J94C8GRBqeRBkl9rrtGsQuV0HCIUY0Va
RvuqyawtzUpOFxM0KXo71L4IZKlmbDINEgcwpvBrSFHEAnvUNaDUbtyJKLusNsVVVeiU71rDHFwN
1tZxGbeI0nnrKhzBtcjusybTn303wHOUA7GklEaNeV4MdnmdO5ANE7cqlpPGHVzK0T5ZdX/0g6CG
2ZEiGKadRdei49zaA+oYgzcyKEg9TAx9FVkT8xJJUPiSEi3d8Fn7u35kCuUYaPa6mlTUMvKdnTtC
is/0kJGmN4HLTcwQdzMaaULHqrVEvllNHFsKU49vJYXk2u2DmtasolKg5t6EdHc3EdSo84lYw1VW
MZbtQQNsiqid9iRkidOYRuMWYVp44LixMh2e4R4V9qrD0nZqEZDSCkC2WqZ9vjG4Mpyr2gJ5Ta5N
G0hG9YYKxT6OU8ihf1QjOug2t+4LyrgLJORqYcxs8LJK+8+EE8XU5NbaLfUSbY4xoqrTZzuj7l/Z
fX6JfgbehCPsmwYDGc9zlO19hiLUmE3/gEWx2Tf4CIHTp/qmLhoYxU07IltwktUwaAHhGRHf5RRQ
p2bIavqwhFtMzkdpWTypzD8XEu/NpWRMtCm13lr999v1MfxSAVj42vwoeHlvjv4ukrnLU/71t/+X
v/xBP+hqfhIhzcxM/Nv9+i17a/IftDPf/spv3WqsWC4je9KzbYv14teNWhdninA1vHeubVv8Jy3p
X9UzCokM/3TGJuF+xk/9+0Ztsr9Lwbz3Nwf0h+7033WrP5hXUXErAy7TLOemm05sGhv5d9oZD0Mf
6AN8qn5rkozNwl3p0SWi2Dcpoje08DqoHDfYZ4n4ByzYB8nY+zs7qJT4dMjf5Kwp+v6dmbBDRiSS
deHV5kxreqo67XlSzq0Vjv+EHvioEJo/JZ5A3eS/YHP++F5tZ8QOawxK6xJLddd7XyuvuPe9cl14
xjGMMXEUfXgLi/+QdWof0ZlLzeK1hxf53Z3xy7Dgexjl/KG+c11++9D4UlFM8W+uPddN311uol4o
qQ0EEbqe7rI6WLag8m1G5DOk7TCl8TELavkPb/pebf3hXSnFbAOTNwS7D+9qJ6yPZcyElub4SYqy
WZm57h8N1lMSU1sf5HixCYqdUO3RL9gO4vDQxMl1WfhfyO7a5mazH2L92uuLctmC6KWcyqGYOVfS
rA5hql/UojlMpvHqVMO3decvxykfMXbvl4x6llGKrZAXuh/s1VBQKtDfGP9sa7RQrDKAD5rdhJG7
EuJcdP6l6eOYj2qyP5JsPKVp9OKji9z9/TfHA/eHbw48Im5L25wZqfPt/N03F9iJU9blhNYzxwVU
6fYe3PZLpcf/8D7v06GPXxYMTPJJFSGfRIP++Eb1RD4IvqoZGTXucI9veGi3NP4Q4Bj1sZH4ydL7
kDN/4jNWZ22ptn0+kQ+bBHvHRDrc1/rLaA3UTcaDpiF/kh4mSKetDOJaMdJA4DmngV0ufYXWZlbE
tpLB0pB2FyHg95VwwkernZWbgb9mSpT+w+34Zw/+9x/ww5JDg6JWxcjDiLLLfdAL3NlOX7k7gUZs
MRAM8w930J/d/qRBwoYAEw1u4N07/N1X53i0fzlaO6jlg4uxCxtScQwWNMZTAOdDROBphCQcCyT3
cM4MBhQhnKja7RFl48IjWWpBBtWmL+O9JQdoY7BpWk2O4K0bbUdCegiOyokuzNxNrioURrpfxP/0
KT64eufnYH54eVkcq7Ah/3hfUJkoP506hw6oWMWNY++loaoMu5xLZVGaRbeJY5RwLsm55uBmMFob
vCxWcRcMKl9NRCCPGh3EOuJk7znpW2eKHIxb0lmXmkU4VuGvwL/2+79/bj5sMKg/WW9Y3rEnWopE
ig/PDe1X1Q7DhMGXHtbGna1J2VTedK67o7a60/zkWm9wyzaR9w9P0h9ww/M7OyhT0ZcDLrQ/vDOC
Np4CJ3SgQYwZjbXxEhHMdFnp2W3cpuUuwBf1D7RDJsY/LhPvH9eaTdf6jDqGRvLjt4SsgQiegO4Y
da761Di5AekmCu7cxDHuNDqgn3xSI1YN7pvznKgCmmKF/iCYshxad0As74bivEK7cFOP3rBCnHTP
AHLfW0Vzl7spEcUhe1VqTNfwOzGoDHSpCH5Dj/So28T1tJIOzqCHL3k3RVv46WQteTVZMvC0tpZq
MChnnLzdAZXaiLPvsh0rvBYxNfxC07EPRiTPPXRBTeNHy09GlD2NsuwOOO3UpZaIxxit6RoJufqK
0O1rntkrMyiv8C8pzl6sNY3QiBxJ7lwTqpxB4tABFxRgVHJpFqPT6PsJzP6BhDfay0nYPDvTHEFC
JKWzJvLHMFdOl8tjr3AjYBs5Rh2akZVHpXSNiTNYWxxx7jpH9fctOQCbYkCUsoIH4C6tmuSByHXu
Oz1l+J0FhzgwwhWkeiJZAy9+BgwgmFfifJRe+epS1C+zPKrou0bOF81o09dxYiLNDL55NrWM6ZTh
xmvdS4pDgar44OujgvGB6XpWDRoG1kIDweDO9onSyQo2J702zQODJb4l1dzZEZFqNPBNARRLM/pu
pyEkRKI7xkfh99j44rkFLIH1xWB/Y/zuzciT0KroRWYYQ+0yG5cNDteNbnXNWhsNsQZbhYU9vAiI
sVvaZFvQGl5HWbZvNLFxARWiwoqAkdXQ39omA+0U3r/bGiORXSO3Tb+KJPBXEecSVgnOY6ZKtDuv
QG0T2tx69Nfp7hsON0aX+pdjQDpgqGpBbBgIGl211VVFkBZyBQkWAtfluq5j7bxJayzyiollyCjk
lOhVc6wUZj3fQNSDOM58E+BWmwUt3I4IusjGCZeFwRFKxCy23kj64y8137KrRcWRr9Bc1x1dbhF1
2PmRPXZdl5zbPfYJY8xJl6jU3F8lTS9La8yBPVkH9IkiDLUr0yjbc2E6ZLFVbyPIFbSU+R0A6XJH
V3OsFz2eQCBPXKzCKJpjUpT6fkTafeFI8L4dw+6YuzXwxBcTKvZRSod47MAgr2IgWq0jcwYNkriV
vSZx4Q8vvmrqtR/llJOVcVuG5qHyNfdQFXVErz421jWW14NZM2QMndHcGliyV0aVXGr4Yxa6G4X7
tPLMcxo2IwH0YfYGUkFbSExNlFqdsdXmMrGKNM6vsgFku5R22NCEEeOX2vD8YZ/7PoM/M2ubXVvm
hFaOuVXOpvISQExltTjKAM3EVuauoKGzJNoolwsyOhfc2glJaIEY92hvy8fOmeyN1ycEz420R8h8
3LlyzviRyLoIvtlBCWYGOxspdTlgv42n9CKJNqDDgL4lpKQAH2OPRVipK1w4JmrxqQk+B4Y37Og1
fA5MwhMTSMSm420DnF1Alac3SNP6Hh3jPnBTMK55dCsHE5O+XSe3rSEVDF8kgYOasEl7ql4NFkyz
BIsTmWJPZuKqZVOCwisVBr8qw+rUTyhsaJwumybYQnMFEUjnc5EWsniopxGFBfOOhQ4SXR/F3jOS
PWYVEA6Ot2411S1EDZwxwOpXmzLZ6TXq39wGJtp2/Yatf6H08M3EekTvIohWCGyLU5wNO72zjsj6
jiBqEYknwxM1B1ehxb1YNLCKY5wRyyJApzjGoGJJVYOkUl3nlvqSt617IRh5gES8bWV98oWEy+kW
KJdjxCvK/ZTgznbT9s7srcvQb7S9GUwG/bP96GfiWLpRueEgVD8JrhHhpXpIFrpivyjY8osabUhc
otSmF+asc1veqKzymYN14jxk7E6WT8pUtbjwjZ5HvfehFaMpzBFzLkRIZ6Ogs6A6vGMD3IPRYuaj
Nc4RDSSmJGWuShu3p1+HGhpNDZBOzCwyUkj55/iSoRb2kRINl0SKgnQxNuaw7TttbeQzUTvNnIve
apFHxFxtJvwEv7Fc7MA+8FwH8XVTCLFEd4iQRquZB1rhcO6L8KSPDd3BJg0/o11MN1YrbswigV2Y
2enRF9YDaV3IklyneSVdBjoPbU1buhgRNMbRiF3niXO+d1X4MEGoXSA6r4+gL1HEmskzYTKgCCbx
1UcUTjdzmENHaTYbkzYPxvr61su6aMd+Yq1sZ/SuMGqucE+CWIYFjFDZuTVceJ8g/UgwMmLAu2Ed
b1BVGZd9MbZrs7Kuyz5y11hHNogcITw6XM4M0amuZQl6KkNfOD1Cq6BDwNEPAdGFlbLXE5l7PA7Y
0cI4q5ZOUe5iy+bqOI52HOq+Xc0pkEkf3ltRodYpM64VCwhKbeUfWQ880ufIPg5bnHIcLo6GI7Kl
FTMtjeliryN7jtOFCHkQbsTEqSb+rkZhsk5LrJLMI6MnnPvaYgih17qeyraV9pR2IeIByPrHICpO
Q+/saYpMmyKPtYWIG+9LGRcVQb++/KSDq7oKRaXfOxbMQxyPDGQHvbx1ZBvcOcAkOWeO4ya2E3KM
7fTLGFjaUZsqcWiVAwsBXu1F5Q3FXadP4xOYkLVn4xJX9dScu1qBAmu0jehRMwsQHVVo36STne69
hjwkZEXdgx+0FffdLNmHl5EvOTcg3pcQbhzDGy9KNP6ALNQnYiEYlM0GgNrwXzm6rJOQHS0cVX6I
ZruAj39xE+M1WvpmnT+9j7J7kp6vQs4BorPJYp7NB8iv6dnNhoS0o5wKZ5MCKCDQoO/OhRAPQzCb
GTpcDSgNTqFgf9Y1NuTZ+BAn9pcac+9F4TA4HwVGGLsi6Zo8+34ZomTiBOVme5dW5GVmdYvJiChC
qtluwVaM80IOLPpNbiW7ejZmKM9Xzw1FYLgqos9OX7MoFLazbGRBBPY44lZ493kQruwe0PShl68t
hG9eRySRN5tDwtT61E0VhGDNNnbNbCHpZzMJJohyFeUqPpgJWhwtE7dRJVmOmWKs2wY7ClvNC1Tm
hBEpVhWtopKsB+wr3WxkcRh6iEwbbpvZ5FK75DVxDgNYSywvzk/f+4pKEMOwkl+RKI4UfawUQYIS
r/CC5LqaVL2dZmsNWVPiEwNuWveinj0MKJai2YyDaOcWkpraj/qAnEuAQ8OlXuzBrFDYjSYdkbaC
98reuCXXjtyojoH4svRh4gEpAHglAZ+2eV9eVrNZSHOSY2WTMor5BXm16Vzms7UIo7K+gZtM/Sac
IwXHMIsMo3X9bkpqy/5cizAqde+WJd+qzlPm0gT0FflDRTwzVIt4WwQZWmaNeRlyil6iipZyuk7b
kH2DE9dlSELgUs6WqTgmeTXmR1+Ld0cViE8IzbI277R6LG9ql8qrTqIbsoi9ZcHwY+74d8dUZ/3z
cj9Y5OHQresgMW+HOH61ZmOXCPqQYjVLOUXQXnCDcWtFAtl5KPJjFfu4YYoRfnNqE7Gpxis3cqeV
5hDoHoMUcaysW+NVe9JmvxlWenPttFFA4ArTC4ktrbdLExHrIPfm7FnjDtowG2NkgZ3Nm31tNQcB
1scdRqxdMjvfJm86hgnq9FxCA+kLUCd6b+2DsSk/2ZhiOWyhK5Jmu5Zp8Bq4EVjAeZ7FkT1cRZGr
41t2OfUxgkchuRaQFg5Wk38Rs2MP74G49sukPwWFO2x9Mh4uhzSx79MsWlNcmbsa+5+yUTn6ftN8
YsQ6XYe+Eqdy9gvmbgnUaPYQKmS9BFBPWPfkpY7LkMTwrVbXF8PsPYwj0hrJhyh3VRFeN77ln0vE
5gD6Bj5XJPQTRuJ8r1eVXPuNcevgjsCRgiR9msXpfpsEV31HiR7H5HFG42eA5vOz64XXOcL2gYz4
pdTyfZhzVBwh36PuL7DYqLuWELQN32a+L2uEauYY269wh/wLUr+4U3uZ3ToMjbCyUKgfmFw9WLgb
77SGAwAawyl79NNSg3LioVakFjMPQymNQ02Kz+cBY+F54pstSrp0ckDsxq5NdJneP0UiEdcaw5KV
xbWgCFipovQ4CbHEEFfJuUxcBBWBX00/0Xvu8B0OOq54OQV3ccHm1GLg7EO7fuxT/DN5qT8HYUzH
xkIC5jrOjhqvOziIXopMP8kqQJjZV9mOA9Ojh0ZqrWJQevZQUgHnXrjq9Nb91BVmdQqseR223XbD
GHqRAs7dRwlmE18XZbYqMtuf0xOLu1hJf5s5M8ErY4qq8tthAKgdjV30zEe4d71w2Pd1fJHpw6Nd
GekbktFwyeMDdcnliN6oAlN9P1CKFN0id2uC5mVwayqPoxyaz4XKTDIVUWMcKvhdMOW5jxFohqvB
ey0C7PGQcvpl6SSYxu147cr6pYqt4aKy23A9jta0mUDULlDKG0iXE6Aw/C+HxO1jxPliVYYc5XBM
6T5nuoSCri5R1zVE4vnDEFyVlGxsNdLcUaHjvzAIJBUGlJYmtB9mfEzAUXcTawbiKDAi5EKi69sU
pEccG+junK2H7GsJJQI43jSehB9N69LvjyyAoCm0ZOd5Uf5AW6I7AgBiKR7ceMOhMbuM0/Fa6Ga+
DhMucTB21TZDhEb578VwYeyp3GtxiYVmkP5uGjBG9kMrT8qI/Z3RyuSJ8N7q0E9RGK3ariYro+9C
/5nHPVqaAcEQYZeZqGyonhBBCciYHH1Z6oT5PEmWrriL6vPcywt0rD2TaURB3WrUjPEavTSxQQPG
Y6o+X29JGsy1a/RLzkYOPWNriolyxnQXG4TnEPJV1K8sAMXKnGwqYsIDOztEh18O+zZI84OoJmMf
93aybYtavxwIX1rERi6eUz2FpFk2tlg0yGNHYAm7lJ3wROdgAtfXCAuKv5I7LeK0i5pbZMepruQp
KUEDIfNOwm9ts/9vDPPfeev/4Jj/bfI1u92v8jCjKfb/9n/6daT25z/oBws+B7MMt+3Nmx/m2fdj
QLq13/VKf/tJ7/b/v/sJyTMcofYVj75pnNFDZAjgmOL9RVM4yTP/lz/W5Zmu5n/ufPvTGeKJrui7
K/RX1+DvP94f2QR//Dk/fIC/TLXTHWnSAv1B7PT+s/54ET78jO8ugo5oCVkSan+cPfPr40XA0OPg
t/n2Rj/Rpzf+xOj0X396eQZOQ5GMxdTux+8ejxOXZW4x/1xfOpJdevH/6js33DOhmPehU/t2a/Mh
v//w6sxA9mbRYf92R3BL/GTXYB7z/6tLMDPLpY2SYHamzS8Wk+8vgXHmWKbLgFx+u0I/3bPPmPRf
3wemDu/dJJWeecr768MCaJ5ZLlwS3HY/2w0wCyn/7R0gSN90+YAoMt9ff3gIEBEwCZ51Iz/Z3W+L
f7sCmOLMUQJBlMmg8/v73jxDycGDb/x0NzxL9Jy++e+eeu7oOaoApcq3p/7DZqefCbYCOgjf3ugn
2uwYrDv/+o5XFDQGL+eXNY9P+f13b/DpHQDPzrfF9Wf69I6y/vWKb56ZBuuGzcno2+uHT++cuUhe
BVviz/a4E+s4y1T+3Y0PFEry2QWQmffXj+WOe4bKnRMsCR7fXj/d/S/RMn9bkr5pm/6m3v/rUteg
rkHyQwX1Z3eAbpwhYaMgQM/w6w3ycy38ktSp//DQ89cXwaL2Y4HHov/tQ/64CGB8YG2UHK5+uRN+
uvpXznXrv30cBIceVgOqn28X4UP1hz4UEaGrk1n0/vq/zF1Lb4JAEP4rjfcSLVp60cQ2fSU1aaLp
fYWN3QRaA/WAv77fsruUwa2Kc4GDCQLfvmaYBzszvdN/fGEunW2fSRCFQxjAo9CsNVWAokDnuIvw
01dK0OXZkYyCTwtDZK1ApQ6z1i1LAKYStvCivC4yUVRH7+RDXaWeJSHCKEApdRiFWtA2tYJxMAKJ
YMNk3+Sirw5WZx4Ig7E2AbCRza4+HfwowMY6lJaHnWCO/k0CmJTLAbeB3r0d4bt4e/Q3dygchZ3N
vRu2J2yg89pDJ4KbHLEBfiGAbDfjCVyDUBmqo4NFdIbqXDtT8UkvTSo3qpJFI3npyRucl/EQwHoP
X5PpQHtJyY2rcisNtKzjKWdEW6g8nI2LzuNZtWMftwM8bJq05Ubl/nxRMhd5/FlWF0rbTZMwdb5G
3P9eNT28YEx3qpudDkg3G0R/DPdeFCipFcNj7bD0tBj/wd8gL8N+EKlo51Iy7jk+crYVXzRLEyQQ
dDUu8mOG6RDXyNIjNrRGoDWwuQ085WqXqusPxO3slbh61mdk7q0py23nDX78XeYmpKJ14w5nA6sN
NozRLhv7k438na1FnpSk08a640IvNF/JoolsTSYu8ruSCTKE/BBoY4hwoefbNm1Y5Z4LvNrpCphk
nl0FzPqldxnLn5nXmdnK/ynamMCaK/3RdEzgBfKKFrJJI9ZBzV3Kk/H6zI4vVaxSQim1Ps3t+hK8
rlov8dpmOQ7uk6/1p8dDqes+KfoeoyqFviNOpchnvwAAAP//</cx:binary>
              </cx:geoCache>
            </cx:geography>
          </cx:layoutPr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rgbClr val="595959"/>
              </a:solidFill>
              <a:latin typeface="Aptos Narrow" panose="020B0004020202020204" pitchFamily="34" charset="0"/>
              <a:ea typeface="Aptos Narrow" panose="020B0004020202020204" pitchFamily="34" charset="0"/>
              <a:cs typeface="Aptos Narrow" panose="020B0004020202020204" pitchFamily="34" charset="0"/>
            </a:defRPr>
          </a:pPr>
          <a:endParaRPr lang="it-IT" b="0"/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4234</xdr:rowOff>
    </xdr:from>
    <xdr:to>
      <xdr:col>5</xdr:col>
      <xdr:colOff>719666</xdr:colOff>
      <xdr:row>17</xdr:row>
      <xdr:rowOff>137584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CD37198-ECF3-7DE4-D256-DB57258B3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121919</xdr:colOff>
      <xdr:row>2</xdr:row>
      <xdr:rowOff>49530</xdr:rowOff>
    </xdr:from>
    <xdr:to>
      <xdr:col>8</xdr:col>
      <xdr:colOff>180974</xdr:colOff>
      <xdr:row>21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C29BD-4C8E-46BB-4255-5E70AC4D3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</xdr:row>
      <xdr:rowOff>61913</xdr:rowOff>
    </xdr:from>
    <xdr:to>
      <xdr:col>5</xdr:col>
      <xdr:colOff>352425</xdr:colOff>
      <xdr:row>19</xdr:row>
      <xdr:rowOff>138112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FC905F2-D4E1-962F-13E5-34B77F64A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3</xdr:row>
      <xdr:rowOff>139063</xdr:rowOff>
    </xdr:from>
    <xdr:to>
      <xdr:col>13</xdr:col>
      <xdr:colOff>228600</xdr:colOff>
      <xdr:row>36</xdr:row>
      <xdr:rowOff>38100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FAD71C56-AD92-87BB-EBCF-FC3AD70CA6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3" y="779143"/>
              <a:ext cx="8825867" cy="59493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4</xdr:col>
      <xdr:colOff>590550</xdr:colOff>
      <xdr:row>21</xdr:row>
      <xdr:rowOff>23812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5DA82F8-8D1F-3DE4-814D-2AC8930F6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activeCell="A7" sqref="A7"/>
    </sheetView>
  </sheetViews>
  <sheetFormatPr defaultRowHeight="14.4" x14ac:dyDescent="0.3"/>
  <cols>
    <col min="1" max="1" width="106.33203125" bestFit="1" customWidth="1"/>
  </cols>
  <sheetData>
    <row r="1" spans="1:1" x14ac:dyDescent="0.3">
      <c r="A1" t="str">
        <f>'Figura 1'!A1</f>
        <v>Figura 1. Distribuzione dei consumi interni lordi di energia per fonte (%), 2021 e 2025</v>
      </c>
    </row>
    <row r="2" spans="1:1" x14ac:dyDescent="0.3">
      <c r="A2" t="str">
        <f>'Tabella 1'!A1</f>
        <v>Tabella 1. Consumi interni lordi di energia per fonte, 2025 e scenario PNIEC 2030</v>
      </c>
    </row>
    <row r="3" spans="1:1" x14ac:dyDescent="0.3">
      <c r="A3" t="str">
        <f>'Tabella 2'!A1</f>
        <v>Tabella 2. Consumi finali lordi di energia e nel settore elettrico per fonte, 2023 e PNIEC</v>
      </c>
    </row>
    <row r="4" spans="1:1" x14ac:dyDescent="0.3">
      <c r="A4" t="str">
        <f>'Figura 2'!A1</f>
        <v>Figura 2. Dinamica della quota FER nei consumi finali del settore elettrico e target Pniec 2024 (2015-2030)</v>
      </c>
    </row>
    <row r="5" spans="1:1" x14ac:dyDescent="0.3">
      <c r="A5" t="str">
        <f>'Figura 3'!A1</f>
        <v>Figura 3. Richiesta di energia elettrica, 2021 e 2025(a) (TWh)</v>
      </c>
    </row>
    <row r="6" spans="1:1" x14ac:dyDescent="0.3">
      <c r="A6" t="str">
        <f>'Tabella 3 '!A1</f>
        <v>Tabella 3. Capacità installata da fonti rinnovabili per regione (MW)</v>
      </c>
    </row>
    <row r="7" spans="1:1" x14ac:dyDescent="0.3">
      <c r="A7" t="str">
        <f>'Figura 4'!A2</f>
        <v>Figura 4. Decreto Aree idonee: realizzazione target regionali, agosto 2025 (%)</v>
      </c>
    </row>
    <row r="8" spans="1:1" x14ac:dyDescent="0.3">
      <c r="A8" t="str">
        <f>'Tabella 4'!A2</f>
        <v>Tabella 4. Capacità installata da FER per fonte e regione, agosto 2025 (MW)</v>
      </c>
    </row>
    <row r="9" spans="1:1" x14ac:dyDescent="0.3">
      <c r="A9" t="str">
        <f>'Tabella 5'!A1</f>
        <v>Tabella 5. Richieste di connessione alla rete elettrica per fonte, agosto 2025 (GW)</v>
      </c>
    </row>
    <row r="10" spans="1:1" x14ac:dyDescent="0.3">
      <c r="A10" t="str">
        <f>'Tabella 6'!A1</f>
        <v>Tabella 6. Richieste di connessione alla rete elettrica in fase avanzata (a) per fonte, agosto 2025 (GW)</v>
      </c>
    </row>
    <row r="11" spans="1:1" x14ac:dyDescent="0.3">
      <c r="A11" t="str">
        <f>'Tabella 7'!A1</f>
        <v>Tabella 7. Gap capacità installata rispetto a target Aree Idonee e potenziale sviluppo regionale al 2030 per fonte (MW)</v>
      </c>
    </row>
    <row r="12" spans="1:1" x14ac:dyDescent="0.3">
      <c r="A12" t="str">
        <f>'Tabella 8'!A1</f>
        <v>Tabella 8. Stima spese O&amp;M per impianti rinnovabili nel settore elettrico, 2021, 2025 (agosto)  e 2030</v>
      </c>
    </row>
    <row r="13" spans="1:1" x14ac:dyDescent="0.3">
      <c r="A13" t="str">
        <f>'Tabella 9'!A1</f>
        <v>Tabella 9. Stima fabbisogno investimenti per la realizzazione degli impianti (2026-2030)</v>
      </c>
    </row>
    <row r="14" spans="1:1" x14ac:dyDescent="0.3">
      <c r="A14" t="str">
        <f>'Figura 5'!A1</f>
        <v>Figura 5. Stima impatto occupazionale del raggiungimento dei target Pniec, 2026-2035 (ULA)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"/>
  <sheetViews>
    <sheetView zoomScaleNormal="100" workbookViewId="0">
      <selection activeCell="P21" sqref="P21"/>
    </sheetView>
  </sheetViews>
  <sheetFormatPr defaultColWidth="8.88671875" defaultRowHeight="18" x14ac:dyDescent="0.4"/>
  <cols>
    <col min="1" max="1" width="16.6640625" style="51" customWidth="1"/>
    <col min="2" max="6" width="8.88671875" style="51" customWidth="1"/>
    <col min="7" max="7" width="11.109375" style="51" bestFit="1" customWidth="1"/>
    <col min="8" max="8" width="8.88671875" style="51" customWidth="1"/>
    <col min="9" max="9" width="12.44140625" style="22" customWidth="1"/>
    <col min="10" max="10" width="8.88671875" style="22"/>
  </cols>
  <sheetData>
    <row r="1" spans="1:8" x14ac:dyDescent="0.4">
      <c r="A1" s="51" t="s">
        <v>106</v>
      </c>
      <c r="B1" s="85"/>
      <c r="C1" s="85"/>
      <c r="D1" s="85"/>
      <c r="E1" s="85"/>
      <c r="F1" s="85"/>
      <c r="G1" s="85"/>
      <c r="H1" s="85"/>
    </row>
    <row r="2" spans="1:8" ht="18" customHeight="1" x14ac:dyDescent="0.4">
      <c r="A2" s="93" t="s">
        <v>104</v>
      </c>
      <c r="B2" s="86" t="s">
        <v>1</v>
      </c>
      <c r="C2" s="69" t="s">
        <v>8</v>
      </c>
      <c r="D2" s="69"/>
      <c r="E2" s="86" t="s">
        <v>4</v>
      </c>
      <c r="F2" s="86" t="s">
        <v>5</v>
      </c>
      <c r="G2" s="86" t="s">
        <v>36</v>
      </c>
      <c r="H2" s="86" t="s">
        <v>34</v>
      </c>
    </row>
    <row r="3" spans="1:8" x14ac:dyDescent="0.4">
      <c r="A3" s="94"/>
      <c r="B3" s="87"/>
      <c r="C3" s="63" t="s">
        <v>60</v>
      </c>
      <c r="D3" s="63" t="s">
        <v>61</v>
      </c>
      <c r="E3" s="87"/>
      <c r="F3" s="87"/>
      <c r="G3" s="87"/>
      <c r="H3" s="87"/>
    </row>
    <row r="4" spans="1:8" x14ac:dyDescent="0.4">
      <c r="A4" s="95" t="s">
        <v>29</v>
      </c>
      <c r="B4" s="90">
        <v>155.00254099999998</v>
      </c>
      <c r="C4" s="90">
        <v>111.20073099999999</v>
      </c>
      <c r="D4" s="90">
        <v>77.631100000000004</v>
      </c>
      <c r="E4" s="90">
        <v>2.4902359999999999</v>
      </c>
      <c r="F4" s="90">
        <v>0.32429999999999998</v>
      </c>
      <c r="G4" s="90">
        <v>7.6149999999999995E-2</v>
      </c>
      <c r="H4" s="90">
        <v>346.72505799999999</v>
      </c>
    </row>
    <row r="5" spans="1:8" x14ac:dyDescent="0.4">
      <c r="A5" s="58" t="s">
        <v>162</v>
      </c>
      <c r="B5" s="65">
        <v>7.4303090000000003</v>
      </c>
      <c r="C5" s="65">
        <v>2.5584000000000002</v>
      </c>
      <c r="D5" s="65">
        <v>0</v>
      </c>
      <c r="E5" s="65">
        <v>0.25607000000000002</v>
      </c>
      <c r="F5" s="65">
        <v>0.1118</v>
      </c>
      <c r="G5" s="65">
        <v>0</v>
      </c>
      <c r="H5" s="65">
        <v>10.356579</v>
      </c>
    </row>
    <row r="6" spans="1:8" x14ac:dyDescent="0.4">
      <c r="A6" s="58" t="s">
        <v>163</v>
      </c>
      <c r="B6" s="65">
        <v>14.600368</v>
      </c>
      <c r="C6" s="65">
        <v>2.1379999999999999</v>
      </c>
      <c r="D6" s="65">
        <v>1.79</v>
      </c>
      <c r="E6" s="65">
        <v>0.22495000000000001</v>
      </c>
      <c r="F6" s="65">
        <v>5.8999999999999997E-2</v>
      </c>
      <c r="G6" s="65">
        <v>2.4445000000000001E-2</v>
      </c>
      <c r="H6" s="65">
        <v>18.836763000000001</v>
      </c>
    </row>
    <row r="7" spans="1:8" x14ac:dyDescent="0.4">
      <c r="A7" s="58" t="s">
        <v>152</v>
      </c>
      <c r="B7" s="65">
        <v>12.587909</v>
      </c>
      <c r="C7" s="65">
        <v>11.0701</v>
      </c>
      <c r="D7" s="65">
        <v>6.1319999999999997</v>
      </c>
      <c r="E7" s="65">
        <v>6.2260000000000003E-2</v>
      </c>
      <c r="F7" s="65">
        <v>9.2499999999999999E-2</v>
      </c>
      <c r="G7" s="65">
        <v>5.1705000000000001E-2</v>
      </c>
      <c r="H7" s="65">
        <v>29.996473999999999</v>
      </c>
    </row>
    <row r="8" spans="1:8" x14ac:dyDescent="0.4">
      <c r="A8" s="96" t="s">
        <v>153</v>
      </c>
      <c r="B8" s="65">
        <v>120.383955</v>
      </c>
      <c r="C8" s="65">
        <v>95.434231000000011</v>
      </c>
      <c r="D8" s="65">
        <v>69.709100000000007</v>
      </c>
      <c r="E8" s="65">
        <v>1.9469560000000001</v>
      </c>
      <c r="F8" s="65">
        <v>6.0999999999999999E-2</v>
      </c>
      <c r="G8" s="65">
        <v>0</v>
      </c>
      <c r="H8" s="65">
        <v>287.53524199999998</v>
      </c>
    </row>
    <row r="9" spans="1:8" x14ac:dyDescent="0.4">
      <c r="A9" s="58" t="s">
        <v>154</v>
      </c>
      <c r="B9" s="91">
        <v>60.638770999999998</v>
      </c>
      <c r="C9" s="91">
        <v>64.095060000000004</v>
      </c>
      <c r="D9" s="91">
        <v>32.130000000000003</v>
      </c>
      <c r="E9" s="91">
        <v>1.6106</v>
      </c>
      <c r="F9" s="91">
        <v>4.5499999999999999E-2</v>
      </c>
      <c r="G9" s="91">
        <v>0</v>
      </c>
      <c r="H9" s="91">
        <v>158.51993099999999</v>
      </c>
    </row>
    <row r="10" spans="1:8" x14ac:dyDescent="0.4">
      <c r="A10" s="97" t="s">
        <v>155</v>
      </c>
      <c r="B10" s="92">
        <v>59.745184000000002</v>
      </c>
      <c r="C10" s="92">
        <v>31.339171</v>
      </c>
      <c r="D10" s="92">
        <v>37.579099999999997</v>
      </c>
      <c r="E10" s="92">
        <v>0.33635599999999999</v>
      </c>
      <c r="F10" s="92">
        <v>1.55E-2</v>
      </c>
      <c r="G10" s="92">
        <v>0</v>
      </c>
      <c r="H10" s="92">
        <v>129.015311</v>
      </c>
    </row>
    <row r="11" spans="1:8" x14ac:dyDescent="0.4">
      <c r="A11" s="51" t="s">
        <v>105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3"/>
  <sheetViews>
    <sheetView zoomScaleNormal="100" workbookViewId="0">
      <selection activeCell="M13" sqref="M13"/>
    </sheetView>
  </sheetViews>
  <sheetFormatPr defaultColWidth="8.88671875" defaultRowHeight="18" x14ac:dyDescent="0.4"/>
  <cols>
    <col min="1" max="1" width="16.6640625" style="51" customWidth="1"/>
    <col min="2" max="8" width="11.5546875" style="51" customWidth="1"/>
    <col min="9" max="11" width="8.88671875" style="22"/>
  </cols>
  <sheetData>
    <row r="1" spans="1:9" x14ac:dyDescent="0.4">
      <c r="A1" s="51" t="s">
        <v>115</v>
      </c>
      <c r="B1" s="85"/>
      <c r="C1" s="85"/>
      <c r="D1" s="85"/>
      <c r="E1" s="85"/>
      <c r="F1" s="85"/>
      <c r="G1" s="85"/>
      <c r="H1" s="85"/>
      <c r="I1" s="25"/>
    </row>
    <row r="2" spans="1:9" ht="63.6" customHeight="1" x14ac:dyDescent="0.4">
      <c r="A2" s="94" t="s">
        <v>107</v>
      </c>
      <c r="B2" s="94"/>
      <c r="C2" s="94"/>
      <c r="D2" s="94"/>
      <c r="E2" s="94"/>
      <c r="F2" s="94"/>
      <c r="G2" s="94"/>
      <c r="H2" s="94"/>
    </row>
    <row r="3" spans="1:9" ht="15" customHeight="1" x14ac:dyDescent="0.4">
      <c r="A3" s="98" t="s">
        <v>52</v>
      </c>
      <c r="B3" s="99" t="s">
        <v>1</v>
      </c>
      <c r="C3" s="87" t="s">
        <v>8</v>
      </c>
      <c r="D3" s="87"/>
      <c r="E3" s="99" t="s">
        <v>4</v>
      </c>
      <c r="F3" s="99" t="s">
        <v>5</v>
      </c>
      <c r="G3" s="99" t="s">
        <v>36</v>
      </c>
      <c r="H3" s="99" t="s">
        <v>34</v>
      </c>
      <c r="I3" s="27"/>
    </row>
    <row r="4" spans="1:9" x14ac:dyDescent="0.4">
      <c r="A4" s="83"/>
      <c r="B4" s="87"/>
      <c r="C4" s="63" t="s">
        <v>60</v>
      </c>
      <c r="D4" s="63" t="s">
        <v>61</v>
      </c>
      <c r="E4" s="87"/>
      <c r="F4" s="87"/>
      <c r="G4" s="87"/>
      <c r="H4" s="87"/>
      <c r="I4" s="27"/>
    </row>
    <row r="5" spans="1:9" x14ac:dyDescent="0.4">
      <c r="A5" s="88" t="s">
        <v>59</v>
      </c>
      <c r="B5" s="100">
        <v>47.82</v>
      </c>
      <c r="C5" s="100">
        <v>27.449999999999996</v>
      </c>
      <c r="D5" s="100">
        <v>4.01</v>
      </c>
      <c r="E5" s="100">
        <v>0.89000000000000012</v>
      </c>
      <c r="F5" s="100">
        <v>7.0000000000000007E-2</v>
      </c>
      <c r="G5" s="100">
        <v>0.01</v>
      </c>
      <c r="H5" s="100">
        <v>80.25</v>
      </c>
      <c r="I5" s="30"/>
    </row>
    <row r="6" spans="1:9" x14ac:dyDescent="0.4">
      <c r="A6" s="51" t="s">
        <v>151</v>
      </c>
      <c r="B6" s="67">
        <v>2.23</v>
      </c>
      <c r="C6" s="67">
        <v>0.08</v>
      </c>
      <c r="D6" s="67">
        <v>1.23</v>
      </c>
      <c r="E6" s="67">
        <v>0.22</v>
      </c>
      <c r="F6" s="67">
        <v>0.01</v>
      </c>
      <c r="G6" s="67">
        <v>0</v>
      </c>
      <c r="H6" s="67">
        <v>3.7699999999999996</v>
      </c>
      <c r="I6" s="28"/>
    </row>
    <row r="7" spans="1:9" x14ac:dyDescent="0.4">
      <c r="A7" s="51" t="s">
        <v>150</v>
      </c>
      <c r="B7" s="67">
        <v>0.44999999999999996</v>
      </c>
      <c r="C7" s="67">
        <v>0.13</v>
      </c>
      <c r="D7" s="67">
        <v>0</v>
      </c>
      <c r="E7" s="67">
        <v>0.1</v>
      </c>
      <c r="F7" s="67">
        <v>0.04</v>
      </c>
      <c r="G7" s="67">
        <v>0</v>
      </c>
      <c r="H7" s="67">
        <v>0.72</v>
      </c>
      <c r="I7" s="28"/>
    </row>
    <row r="8" spans="1:9" x14ac:dyDescent="0.4">
      <c r="A8" s="51" t="s">
        <v>152</v>
      </c>
      <c r="B8" s="67">
        <v>3.86</v>
      </c>
      <c r="C8" s="67">
        <v>1.25</v>
      </c>
      <c r="D8" s="67">
        <v>0</v>
      </c>
      <c r="E8" s="67">
        <v>0.02</v>
      </c>
      <c r="F8" s="67">
        <v>0.01</v>
      </c>
      <c r="G8" s="67">
        <v>0.01</v>
      </c>
      <c r="H8" s="67">
        <v>5.1499999999999995</v>
      </c>
      <c r="I8" s="28"/>
    </row>
    <row r="9" spans="1:9" x14ac:dyDescent="0.4">
      <c r="A9" s="89" t="s">
        <v>153</v>
      </c>
      <c r="B9" s="67">
        <v>41.28</v>
      </c>
      <c r="C9" s="67">
        <v>25.99</v>
      </c>
      <c r="D9" s="67">
        <v>2.7800000000000002</v>
      </c>
      <c r="E9" s="67">
        <v>0.55000000000000004</v>
      </c>
      <c r="F9" s="67">
        <v>0.01</v>
      </c>
      <c r="G9" s="67">
        <v>0</v>
      </c>
      <c r="H9" s="67">
        <v>70.61</v>
      </c>
      <c r="I9" s="28"/>
    </row>
    <row r="10" spans="1:9" x14ac:dyDescent="0.4">
      <c r="A10" s="51" t="s">
        <v>156</v>
      </c>
      <c r="B10" s="101">
        <v>23.15</v>
      </c>
      <c r="C10" s="101">
        <v>18.899999999999999</v>
      </c>
      <c r="D10" s="101">
        <v>2.64</v>
      </c>
      <c r="E10" s="101">
        <v>0.55000000000000004</v>
      </c>
      <c r="F10" s="101">
        <v>0.01</v>
      </c>
      <c r="G10" s="101">
        <v>0</v>
      </c>
      <c r="H10" s="101">
        <v>45.249999999999993</v>
      </c>
      <c r="I10" s="29"/>
    </row>
    <row r="11" spans="1:9" x14ac:dyDescent="0.4">
      <c r="A11" s="54" t="s">
        <v>155</v>
      </c>
      <c r="B11" s="102">
        <v>18.13</v>
      </c>
      <c r="C11" s="102">
        <v>7.09</v>
      </c>
      <c r="D11" s="102">
        <v>0.14000000000000001</v>
      </c>
      <c r="E11" s="102">
        <v>0</v>
      </c>
      <c r="F11" s="102">
        <v>0</v>
      </c>
      <c r="G11" s="102">
        <v>0</v>
      </c>
      <c r="H11" s="102">
        <v>25.36</v>
      </c>
      <c r="I11" s="29"/>
    </row>
    <row r="13" spans="1:9" x14ac:dyDescent="0.4">
      <c r="A13" s="51" t="s">
        <v>105</v>
      </c>
    </row>
  </sheetData>
  <mergeCells count="8">
    <mergeCell ref="A2:H2"/>
    <mergeCell ref="A3:A4"/>
    <mergeCell ref="B3:B4"/>
    <mergeCell ref="C3:D3"/>
    <mergeCell ref="E3:E4"/>
    <mergeCell ref="F3:F4"/>
    <mergeCell ref="H3:H4"/>
    <mergeCell ref="G3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6"/>
  <sheetViews>
    <sheetView zoomScaleNormal="100" workbookViewId="0">
      <selection activeCell="K19" sqref="K19"/>
    </sheetView>
  </sheetViews>
  <sheetFormatPr defaultColWidth="8.88671875" defaultRowHeight="18" x14ac:dyDescent="0.4"/>
  <cols>
    <col min="1" max="1" width="19.109375" style="51" bestFit="1" customWidth="1"/>
    <col min="2" max="7" width="13.77734375" style="66" customWidth="1"/>
    <col min="8" max="9" width="8.88671875" style="22"/>
    <col min="10" max="10" width="11.6640625" style="22" bestFit="1" customWidth="1"/>
    <col min="11" max="11" width="10.109375" style="22" bestFit="1" customWidth="1"/>
  </cols>
  <sheetData>
    <row r="1" spans="1:20" x14ac:dyDescent="0.4">
      <c r="A1" s="51" t="s">
        <v>108</v>
      </c>
    </row>
    <row r="2" spans="1:20" x14ac:dyDescent="0.4">
      <c r="A2" s="54" t="s">
        <v>127</v>
      </c>
    </row>
    <row r="3" spans="1:20" x14ac:dyDescent="0.4">
      <c r="A3" s="88" t="s">
        <v>49</v>
      </c>
      <c r="B3" s="103" t="s">
        <v>42</v>
      </c>
      <c r="C3" s="84" t="s">
        <v>1</v>
      </c>
      <c r="D3" s="84" t="s">
        <v>8</v>
      </c>
      <c r="E3" s="84" t="s">
        <v>35</v>
      </c>
      <c r="F3" s="84" t="s">
        <v>43</v>
      </c>
      <c r="G3" s="84" t="s">
        <v>5</v>
      </c>
    </row>
    <row r="4" spans="1:20" x14ac:dyDescent="0.4">
      <c r="A4" s="51" t="s">
        <v>23</v>
      </c>
      <c r="B4" s="105">
        <v>4587</v>
      </c>
      <c r="C4" s="105">
        <v>2257.9418604651164</v>
      </c>
      <c r="D4" s="105">
        <v>2329.0581395348836</v>
      </c>
      <c r="E4" s="106" t="s">
        <v>94</v>
      </c>
      <c r="F4" s="106" t="s">
        <v>94</v>
      </c>
      <c r="G4" s="106" t="s">
        <v>94</v>
      </c>
      <c r="H4" s="31"/>
      <c r="I4" s="26"/>
      <c r="J4" s="26"/>
      <c r="K4" s="26"/>
      <c r="L4" s="16"/>
      <c r="M4" s="9"/>
      <c r="O4" s="1"/>
      <c r="P4" s="9"/>
      <c r="Q4" s="9"/>
      <c r="R4" s="9"/>
      <c r="S4" s="9"/>
      <c r="T4" s="9"/>
    </row>
    <row r="5" spans="1:20" x14ac:dyDescent="0.4">
      <c r="A5" s="51" t="s">
        <v>22</v>
      </c>
      <c r="B5" s="105">
        <v>1182</v>
      </c>
      <c r="C5" s="105">
        <v>1182</v>
      </c>
      <c r="D5" s="106" t="s">
        <v>94</v>
      </c>
      <c r="E5" s="106" t="s">
        <v>94</v>
      </c>
      <c r="F5" s="106" t="s">
        <v>94</v>
      </c>
      <c r="G5" s="106" t="s">
        <v>94</v>
      </c>
      <c r="H5" s="26"/>
      <c r="I5" s="26"/>
      <c r="J5" s="26"/>
      <c r="K5" s="26"/>
      <c r="L5" s="16"/>
      <c r="M5" s="9"/>
      <c r="O5" s="1"/>
      <c r="P5" s="9"/>
      <c r="Q5" s="9"/>
      <c r="R5" s="9"/>
      <c r="S5" s="9"/>
      <c r="T5" s="9"/>
    </row>
    <row r="6" spans="1:20" x14ac:dyDescent="0.4">
      <c r="A6" s="51" t="s">
        <v>21</v>
      </c>
      <c r="B6" s="105">
        <v>2373</v>
      </c>
      <c r="C6" s="105">
        <v>1703.0501319261211</v>
      </c>
      <c r="D6" s="105">
        <v>651.16622691292866</v>
      </c>
      <c r="E6" s="105">
        <v>12.522427440633244</v>
      </c>
      <c r="F6" s="106" t="s">
        <v>94</v>
      </c>
      <c r="G6" s="105">
        <v>6.261213720316622</v>
      </c>
      <c r="H6" s="26"/>
      <c r="I6" s="26"/>
      <c r="J6" s="26"/>
      <c r="K6" s="26"/>
      <c r="L6" s="16"/>
      <c r="M6" s="9"/>
      <c r="O6" s="1"/>
      <c r="P6" s="9"/>
      <c r="Q6" s="9"/>
      <c r="R6" s="9"/>
      <c r="S6" s="9"/>
      <c r="T6" s="9"/>
    </row>
    <row r="7" spans="1:20" x14ac:dyDescent="0.4">
      <c r="A7" s="51" t="s">
        <v>120</v>
      </c>
      <c r="B7" s="105">
        <v>844</v>
      </c>
      <c r="C7" s="105">
        <v>4.3901500504805825E-2</v>
      </c>
      <c r="D7" s="105">
        <v>843.95609849949517</v>
      </c>
      <c r="E7" s="106" t="s">
        <v>94</v>
      </c>
      <c r="F7" s="106" t="s">
        <v>94</v>
      </c>
      <c r="G7" s="106" t="s">
        <v>94</v>
      </c>
      <c r="H7" s="26"/>
      <c r="I7" s="26"/>
      <c r="J7" s="26"/>
      <c r="K7" s="26"/>
      <c r="L7" s="16"/>
      <c r="M7" s="9"/>
      <c r="O7" s="1"/>
      <c r="P7" s="9"/>
      <c r="Q7" s="9"/>
      <c r="R7" s="9"/>
      <c r="S7" s="9"/>
      <c r="T7" s="9"/>
    </row>
    <row r="8" spans="1:20" x14ac:dyDescent="0.4">
      <c r="A8" s="51" t="s">
        <v>121</v>
      </c>
      <c r="B8" s="105">
        <v>5784</v>
      </c>
      <c r="C8" s="105">
        <v>5142.656415822672</v>
      </c>
      <c r="D8" s="105">
        <v>410.70288207381662</v>
      </c>
      <c r="E8" s="105">
        <v>104.12836736823294</v>
      </c>
      <c r="F8" s="106" t="s">
        <v>94</v>
      </c>
      <c r="G8" s="105">
        <v>126.51233473527857</v>
      </c>
      <c r="H8" s="26"/>
      <c r="I8" s="26"/>
      <c r="J8" s="26"/>
      <c r="K8" s="26"/>
      <c r="L8" s="16"/>
      <c r="M8" s="9"/>
      <c r="O8" s="1"/>
      <c r="P8" s="9"/>
      <c r="Q8" s="9"/>
      <c r="R8" s="9"/>
      <c r="S8" s="9"/>
      <c r="T8" s="9"/>
    </row>
    <row r="9" spans="1:20" x14ac:dyDescent="0.4">
      <c r="A9" s="51" t="s">
        <v>122</v>
      </c>
      <c r="B9" s="105">
        <v>1841</v>
      </c>
      <c r="C9" s="105">
        <v>209.61733347097081</v>
      </c>
      <c r="D9" s="105">
        <v>1592.9216007235798</v>
      </c>
      <c r="E9" s="105">
        <v>38.461065805449458</v>
      </c>
      <c r="F9" s="106" t="s">
        <v>94</v>
      </c>
      <c r="G9" s="106" t="s">
        <v>94</v>
      </c>
      <c r="H9" s="26"/>
      <c r="I9" s="26"/>
      <c r="J9" s="26"/>
      <c r="K9" s="26"/>
      <c r="L9" s="16"/>
      <c r="M9" s="9"/>
      <c r="O9" s="1"/>
      <c r="P9" s="9"/>
      <c r="Q9" s="9"/>
      <c r="R9" s="9"/>
      <c r="S9" s="9"/>
      <c r="T9" s="9"/>
    </row>
    <row r="10" spans="1:20" x14ac:dyDescent="0.4">
      <c r="A10" s="51" t="s">
        <v>16</v>
      </c>
      <c r="B10" s="105">
        <v>3243</v>
      </c>
      <c r="C10" s="105">
        <v>2250.2448979591836</v>
      </c>
      <c r="D10" s="105">
        <v>860.38775510204084</v>
      </c>
      <c r="E10" s="105">
        <v>132.36734693877551</v>
      </c>
      <c r="F10" s="106" t="s">
        <v>94</v>
      </c>
      <c r="G10" s="106" t="s">
        <v>94</v>
      </c>
      <c r="H10" s="26"/>
      <c r="I10" s="26"/>
      <c r="J10" s="26"/>
      <c r="K10" s="26"/>
      <c r="L10" s="16"/>
      <c r="M10" s="9"/>
      <c r="O10" s="1"/>
      <c r="P10" s="9"/>
      <c r="Q10" s="9"/>
      <c r="R10" s="9"/>
      <c r="S10" s="9"/>
      <c r="T10" s="9"/>
    </row>
    <row r="11" spans="1:20" x14ac:dyDescent="0.4">
      <c r="A11" s="51" t="s">
        <v>12</v>
      </c>
      <c r="B11" s="105">
        <v>3522</v>
      </c>
      <c r="C11" s="105">
        <v>2952.2647058823532</v>
      </c>
      <c r="D11" s="105">
        <v>517.94117647058829</v>
      </c>
      <c r="E11" s="105">
        <v>0</v>
      </c>
      <c r="F11" s="105">
        <v>51.794117647058826</v>
      </c>
      <c r="G11" s="106" t="s">
        <v>94</v>
      </c>
      <c r="H11" s="26"/>
      <c r="I11" s="26"/>
      <c r="J11" s="26"/>
      <c r="K11" s="26"/>
      <c r="L11" s="16"/>
      <c r="M11" s="9"/>
      <c r="O11" s="1"/>
      <c r="P11" s="9"/>
      <c r="Q11" s="9"/>
      <c r="R11" s="9"/>
      <c r="S11" s="9"/>
      <c r="T11" s="9"/>
    </row>
    <row r="12" spans="1:20" x14ac:dyDescent="0.4">
      <c r="A12" s="51" t="s">
        <v>123</v>
      </c>
      <c r="B12" s="105">
        <v>697</v>
      </c>
      <c r="C12" s="106" t="s">
        <v>94</v>
      </c>
      <c r="D12" s="106" t="s">
        <v>94</v>
      </c>
      <c r="E12" s="105">
        <v>697</v>
      </c>
      <c r="F12" s="106" t="s">
        <v>94</v>
      </c>
      <c r="G12" s="106" t="s">
        <v>94</v>
      </c>
      <c r="H12" s="26"/>
      <c r="I12" s="26"/>
      <c r="J12" s="26"/>
      <c r="K12" s="26"/>
      <c r="L12" s="16"/>
      <c r="M12" s="9"/>
      <c r="O12" s="1"/>
      <c r="P12" s="9"/>
      <c r="Q12" s="9"/>
      <c r="R12" s="9"/>
      <c r="S12" s="9"/>
      <c r="T12" s="9"/>
    </row>
    <row r="13" spans="1:20" x14ac:dyDescent="0.4">
      <c r="A13" s="51" t="s">
        <v>124</v>
      </c>
      <c r="B13" s="105">
        <v>1470</v>
      </c>
      <c r="C13" s="105">
        <v>253.7528527421365</v>
      </c>
      <c r="D13" s="105">
        <v>1216.2471472578634</v>
      </c>
      <c r="E13" s="105">
        <v>0</v>
      </c>
      <c r="F13" s="106" t="s">
        <v>94</v>
      </c>
      <c r="G13" s="106" t="s">
        <v>94</v>
      </c>
      <c r="H13" s="26"/>
      <c r="I13" s="26"/>
      <c r="J13" s="26"/>
      <c r="K13" s="26"/>
      <c r="L13" s="16"/>
      <c r="M13" s="9"/>
      <c r="O13" s="1"/>
      <c r="P13" s="9"/>
      <c r="Q13" s="9"/>
      <c r="R13" s="9"/>
      <c r="S13" s="9"/>
      <c r="T13" s="9"/>
    </row>
    <row r="14" spans="1:20" x14ac:dyDescent="0.4">
      <c r="A14" s="51" t="s">
        <v>125</v>
      </c>
      <c r="B14" s="107">
        <v>295</v>
      </c>
      <c r="C14" s="106" t="s">
        <v>94</v>
      </c>
      <c r="D14" s="106" t="s">
        <v>94</v>
      </c>
      <c r="E14" s="105">
        <v>295</v>
      </c>
      <c r="F14" s="106" t="s">
        <v>94</v>
      </c>
      <c r="G14" s="106" t="s">
        <v>94</v>
      </c>
      <c r="H14" s="26"/>
      <c r="I14" s="26"/>
      <c r="J14" s="26"/>
      <c r="K14" s="26"/>
      <c r="L14" s="16"/>
      <c r="M14" s="9"/>
      <c r="O14" s="1"/>
      <c r="P14" s="9"/>
      <c r="Q14" s="9"/>
      <c r="R14" s="9"/>
      <c r="S14" s="9"/>
      <c r="T14" s="9"/>
    </row>
    <row r="15" spans="1:20" x14ac:dyDescent="0.4">
      <c r="A15" s="51" t="s">
        <v>7</v>
      </c>
      <c r="B15" s="107">
        <v>3816</v>
      </c>
      <c r="C15" s="105">
        <v>3488.9142857142861</v>
      </c>
      <c r="D15" s="106" t="s">
        <v>94</v>
      </c>
      <c r="E15" s="107">
        <v>218.05714285714288</v>
      </c>
      <c r="F15" s="107" t="s">
        <v>94</v>
      </c>
      <c r="G15" s="106" t="s">
        <v>94</v>
      </c>
      <c r="H15" s="26"/>
      <c r="I15" s="26"/>
      <c r="J15" s="26"/>
      <c r="K15" s="26"/>
      <c r="L15" s="16"/>
      <c r="M15" s="9"/>
      <c r="O15" s="1"/>
      <c r="P15" s="9"/>
      <c r="Q15" s="9"/>
      <c r="R15" s="9"/>
      <c r="S15" s="9"/>
      <c r="T15" s="9"/>
    </row>
    <row r="16" spans="1:20" x14ac:dyDescent="0.4">
      <c r="A16" s="51" t="s">
        <v>126</v>
      </c>
      <c r="B16" s="107">
        <v>1620</v>
      </c>
      <c r="C16" s="107">
        <v>181.01700102161101</v>
      </c>
      <c r="D16" s="107">
        <v>1187.5846594706072</v>
      </c>
      <c r="E16" s="107">
        <v>251.39833950778188</v>
      </c>
      <c r="F16" s="107" t="s">
        <v>94</v>
      </c>
      <c r="G16" s="106" t="s">
        <v>94</v>
      </c>
      <c r="H16" s="26"/>
      <c r="I16" s="26"/>
      <c r="J16" s="26"/>
      <c r="K16" s="26"/>
      <c r="L16" s="16"/>
      <c r="M16" s="9"/>
      <c r="O16" s="1"/>
      <c r="P16" s="9"/>
      <c r="Q16" s="9"/>
      <c r="R16" s="9"/>
      <c r="S16" s="9"/>
      <c r="T16" s="9"/>
    </row>
    <row r="17" spans="1:20" x14ac:dyDescent="0.4">
      <c r="A17" s="51" t="s">
        <v>26</v>
      </c>
      <c r="B17" s="107">
        <v>1592</v>
      </c>
      <c r="C17" s="107">
        <v>777.87740805604221</v>
      </c>
      <c r="D17" s="107">
        <v>814.12259194395801</v>
      </c>
      <c r="E17" s="107" t="s">
        <v>94</v>
      </c>
      <c r="F17" s="107" t="s">
        <v>94</v>
      </c>
      <c r="G17" s="106" t="s">
        <v>94</v>
      </c>
      <c r="H17" s="26"/>
      <c r="I17" s="26"/>
      <c r="J17" s="26"/>
      <c r="K17" s="26"/>
      <c r="L17" s="16"/>
      <c r="M17" s="9"/>
      <c r="O17" s="1"/>
      <c r="P17" s="9"/>
      <c r="Q17" s="9"/>
      <c r="R17" s="9"/>
      <c r="S17" s="9"/>
      <c r="T17" s="9"/>
    </row>
    <row r="18" spans="1:20" x14ac:dyDescent="0.4">
      <c r="A18" s="51" t="s">
        <v>25</v>
      </c>
      <c r="B18" s="107">
        <v>2712</v>
      </c>
      <c r="C18" s="107">
        <v>364.0268456375839</v>
      </c>
      <c r="D18" s="107">
        <v>2347.9731543624157</v>
      </c>
      <c r="E18" s="107" t="s">
        <v>94</v>
      </c>
      <c r="F18" s="107" t="s">
        <v>94</v>
      </c>
      <c r="G18" s="106" t="s">
        <v>94</v>
      </c>
      <c r="H18" s="26"/>
      <c r="I18" s="26"/>
      <c r="J18" s="26"/>
      <c r="K18" s="26"/>
      <c r="L18" s="16"/>
      <c r="M18" s="9"/>
      <c r="O18" s="1"/>
      <c r="P18" s="9"/>
      <c r="Q18" s="9"/>
      <c r="R18" s="9"/>
      <c r="S18" s="9"/>
      <c r="T18" s="9"/>
    </row>
    <row r="19" spans="1:20" x14ac:dyDescent="0.4">
      <c r="A19" s="51" t="s">
        <v>24</v>
      </c>
      <c r="B19" s="107">
        <v>2697</v>
      </c>
      <c r="C19" s="107">
        <v>797.88997555012236</v>
      </c>
      <c r="D19" s="107">
        <v>1536.4327628361859</v>
      </c>
      <c r="E19" s="107">
        <v>362.67726161369194</v>
      </c>
      <c r="F19" s="107" t="s">
        <v>94</v>
      </c>
      <c r="G19" s="106" t="s">
        <v>94</v>
      </c>
      <c r="H19" s="26"/>
      <c r="I19" s="26"/>
      <c r="J19" s="26"/>
      <c r="K19" s="26"/>
      <c r="L19" s="16"/>
      <c r="M19" s="9"/>
      <c r="O19" s="1"/>
      <c r="P19" s="9"/>
      <c r="Q19" s="9"/>
      <c r="R19" s="9"/>
      <c r="S19" s="9"/>
      <c r="T19" s="9"/>
    </row>
    <row r="20" spans="1:20" x14ac:dyDescent="0.4">
      <c r="A20" s="51" t="s">
        <v>17</v>
      </c>
      <c r="B20" s="107">
        <v>872</v>
      </c>
      <c r="C20" s="107">
        <v>468.08658008658011</v>
      </c>
      <c r="D20" s="107">
        <v>403.91341991341994</v>
      </c>
      <c r="E20" s="107" t="s">
        <v>94</v>
      </c>
      <c r="F20" s="107" t="s">
        <v>94</v>
      </c>
      <c r="G20" s="106" t="s">
        <v>94</v>
      </c>
      <c r="H20" s="26"/>
      <c r="I20" s="26"/>
      <c r="J20" s="26"/>
      <c r="K20" s="26"/>
      <c r="L20" s="16"/>
      <c r="M20" s="9"/>
      <c r="O20" s="1"/>
      <c r="P20" s="9"/>
      <c r="Q20" s="9"/>
      <c r="R20" s="9"/>
      <c r="S20" s="9"/>
      <c r="T20" s="9"/>
    </row>
    <row r="21" spans="1:20" x14ac:dyDescent="0.4">
      <c r="A21" s="51" t="s">
        <v>15</v>
      </c>
      <c r="B21" s="107">
        <v>5445</v>
      </c>
      <c r="C21" s="107">
        <v>3167.2700814901041</v>
      </c>
      <c r="D21" s="107">
        <v>2275.6169965075665</v>
      </c>
      <c r="E21" s="107" t="s">
        <v>94</v>
      </c>
      <c r="F21" s="107" t="s">
        <v>94</v>
      </c>
      <c r="G21" s="106" t="s">
        <v>94</v>
      </c>
      <c r="H21" s="26"/>
      <c r="I21" s="26"/>
      <c r="J21" s="26"/>
      <c r="K21" s="26"/>
      <c r="L21" s="16"/>
      <c r="M21" s="9"/>
      <c r="O21" s="1"/>
      <c r="P21" s="9"/>
      <c r="Q21" s="9"/>
      <c r="R21" s="9"/>
      <c r="S21" s="9"/>
      <c r="T21" s="9"/>
    </row>
    <row r="22" spans="1:20" x14ac:dyDescent="0.4">
      <c r="A22" s="51" t="s">
        <v>14</v>
      </c>
      <c r="B22" s="107">
        <v>5204</v>
      </c>
      <c r="C22" s="107">
        <v>2876.1038167938932</v>
      </c>
      <c r="D22" s="107">
        <v>2327.8961832061073</v>
      </c>
      <c r="E22" s="107" t="s">
        <v>94</v>
      </c>
      <c r="F22" s="107" t="s">
        <v>94</v>
      </c>
      <c r="G22" s="106" t="s">
        <v>94</v>
      </c>
      <c r="H22" s="26"/>
      <c r="I22" s="26"/>
      <c r="J22" s="26"/>
      <c r="K22" s="26"/>
      <c r="L22" s="16"/>
      <c r="M22" s="9"/>
      <c r="O22" s="1"/>
      <c r="P22" s="9"/>
      <c r="Q22" s="9"/>
      <c r="R22" s="9"/>
      <c r="S22" s="9"/>
      <c r="T22" s="9"/>
    </row>
    <row r="23" spans="1:20" x14ac:dyDescent="0.4">
      <c r="A23" s="51" t="s">
        <v>13</v>
      </c>
      <c r="B23" s="107">
        <v>8465</v>
      </c>
      <c r="C23" s="107">
        <v>6829.092088197146</v>
      </c>
      <c r="D23" s="107">
        <v>1635.9079118028535</v>
      </c>
      <c r="E23" s="106" t="s">
        <v>94</v>
      </c>
      <c r="F23" s="106" t="s">
        <v>94</v>
      </c>
      <c r="G23" s="106" t="s">
        <v>94</v>
      </c>
      <c r="H23" s="26"/>
      <c r="I23" s="26"/>
      <c r="J23" s="26"/>
      <c r="K23" s="26"/>
      <c r="L23" s="16"/>
      <c r="M23" s="9"/>
      <c r="O23" s="1"/>
      <c r="P23" s="9"/>
      <c r="Q23" s="9"/>
      <c r="R23" s="9"/>
      <c r="S23" s="9"/>
      <c r="T23" s="9"/>
    </row>
    <row r="24" spans="1:20" x14ac:dyDescent="0.4">
      <c r="A24" s="88" t="s">
        <v>29</v>
      </c>
      <c r="B24" s="108">
        <v>58261</v>
      </c>
      <c r="C24" s="108">
        <v>34901.850182316426</v>
      </c>
      <c r="D24" s="108">
        <v>20951.828706618311</v>
      </c>
      <c r="E24" s="108">
        <v>2111.6119515317077</v>
      </c>
      <c r="F24" s="108">
        <v>51.794117647058826</v>
      </c>
      <c r="G24" s="108">
        <v>243.91504188649492</v>
      </c>
      <c r="H24" s="26"/>
      <c r="I24" s="26"/>
      <c r="J24" s="26"/>
      <c r="K24" s="26"/>
      <c r="L24" s="16"/>
      <c r="M24" s="9"/>
      <c r="P24" s="9"/>
      <c r="Q24" s="9"/>
      <c r="R24" s="9"/>
      <c r="S24" s="9"/>
      <c r="T24" s="9"/>
    </row>
    <row r="25" spans="1:20" x14ac:dyDescent="0.4">
      <c r="A25" s="51" t="s">
        <v>105</v>
      </c>
      <c r="B25" s="104"/>
      <c r="C25" s="104"/>
      <c r="P25" s="9"/>
      <c r="Q25" s="9"/>
      <c r="R25" s="9"/>
      <c r="S25" s="9"/>
      <c r="T25" s="9"/>
    </row>
    <row r="26" spans="1:20" x14ac:dyDescent="0.4">
      <c r="P26" s="9"/>
      <c r="Q26" s="9"/>
      <c r="R26" s="9"/>
      <c r="S26" s="9"/>
      <c r="T26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"/>
  <sheetViews>
    <sheetView workbookViewId="0">
      <selection activeCell="J19" sqref="J19"/>
    </sheetView>
  </sheetViews>
  <sheetFormatPr defaultColWidth="9.109375" defaultRowHeight="18" x14ac:dyDescent="0.4"/>
  <cols>
    <col min="1" max="1" width="20.6640625" style="51" customWidth="1"/>
    <col min="2" max="2" width="18" style="51" bestFit="1" customWidth="1"/>
    <col min="3" max="3" width="12.33203125" style="51" bestFit="1" customWidth="1"/>
    <col min="4" max="4" width="2.5546875" style="51" customWidth="1"/>
    <col min="5" max="5" width="19.44140625" style="51" customWidth="1"/>
    <col min="6" max="6" width="12.33203125" style="51" bestFit="1" customWidth="1"/>
    <col min="7" max="7" width="2.5546875" style="51" customWidth="1"/>
    <col min="8" max="8" width="18.88671875" style="51" bestFit="1" customWidth="1"/>
    <col min="9" max="9" width="12.33203125" style="51" bestFit="1" customWidth="1"/>
    <col min="10" max="11" width="9.109375" style="32"/>
    <col min="12" max="16384" width="9.109375" style="17"/>
  </cols>
  <sheetData>
    <row r="1" spans="1:11" x14ac:dyDescent="0.4">
      <c r="A1" s="51" t="s">
        <v>116</v>
      </c>
    </row>
    <row r="2" spans="1:11" x14ac:dyDescent="0.4">
      <c r="A2" s="51" t="s">
        <v>119</v>
      </c>
    </row>
    <row r="3" spans="1:11" x14ac:dyDescent="0.4">
      <c r="A3" s="109" t="s">
        <v>111</v>
      </c>
      <c r="B3" s="84" t="s">
        <v>58</v>
      </c>
      <c r="C3" s="84" t="s">
        <v>69</v>
      </c>
      <c r="D3" s="86"/>
      <c r="E3" s="84" t="s">
        <v>58</v>
      </c>
      <c r="F3" s="84" t="s">
        <v>69</v>
      </c>
      <c r="G3" s="86"/>
      <c r="H3" s="84" t="s">
        <v>58</v>
      </c>
      <c r="I3" s="84" t="s">
        <v>69</v>
      </c>
    </row>
    <row r="4" spans="1:11" x14ac:dyDescent="0.4">
      <c r="A4" s="110"/>
      <c r="B4" s="69">
        <v>2021</v>
      </c>
      <c r="C4" s="69"/>
      <c r="D4" s="99"/>
      <c r="E4" s="69">
        <v>2025</v>
      </c>
      <c r="F4" s="69"/>
      <c r="G4" s="99"/>
      <c r="H4" s="69">
        <v>2030</v>
      </c>
      <c r="I4" s="69"/>
    </row>
    <row r="5" spans="1:11" x14ac:dyDescent="0.4">
      <c r="A5" s="111"/>
      <c r="B5" s="63" t="s">
        <v>39</v>
      </c>
      <c r="C5" s="63" t="s">
        <v>110</v>
      </c>
      <c r="D5" s="87"/>
      <c r="E5" s="63" t="s">
        <v>39</v>
      </c>
      <c r="F5" s="63" t="s">
        <v>110</v>
      </c>
      <c r="G5" s="87"/>
      <c r="H5" s="63" t="s">
        <v>39</v>
      </c>
      <c r="I5" s="63" t="s">
        <v>110</v>
      </c>
      <c r="J5" s="33"/>
      <c r="K5" s="33"/>
    </row>
    <row r="6" spans="1:11" x14ac:dyDescent="0.4">
      <c r="A6" s="51" t="s">
        <v>9</v>
      </c>
      <c r="B6" s="112">
        <v>22594</v>
      </c>
      <c r="C6" s="112">
        <v>411</v>
      </c>
      <c r="D6" s="112"/>
      <c r="E6" s="112">
        <v>40756.07</v>
      </c>
      <c r="F6" s="112">
        <v>741.3802235106665</v>
      </c>
      <c r="G6" s="112"/>
      <c r="H6" s="112">
        <v>75657.920182316419</v>
      </c>
      <c r="I6" s="112">
        <v>1376.2682656869986</v>
      </c>
    </row>
    <row r="7" spans="1:11" x14ac:dyDescent="0.4">
      <c r="A7" s="51" t="s">
        <v>8</v>
      </c>
      <c r="B7" s="112">
        <v>11290</v>
      </c>
      <c r="C7" s="112">
        <v>340</v>
      </c>
      <c r="D7" s="112"/>
      <c r="E7" s="112">
        <v>13357.7</v>
      </c>
      <c r="F7" s="112">
        <v>402.26908768821971</v>
      </c>
      <c r="G7" s="112"/>
      <c r="H7" s="112">
        <v>34309.528706618308</v>
      </c>
      <c r="I7" s="112">
        <v>1033.2364712356268</v>
      </c>
    </row>
    <row r="8" spans="1:11" x14ac:dyDescent="0.4">
      <c r="A8" s="51" t="s">
        <v>35</v>
      </c>
      <c r="B8" s="112">
        <v>19172</v>
      </c>
      <c r="C8" s="112">
        <v>1063</v>
      </c>
      <c r="D8" s="112"/>
      <c r="E8" s="112">
        <v>21329.93</v>
      </c>
      <c r="F8" s="112">
        <v>1182.6473810765699</v>
      </c>
      <c r="G8" s="112"/>
      <c r="H8" s="112">
        <v>23441.541951531708</v>
      </c>
      <c r="I8" s="112">
        <v>1299.7266375171189</v>
      </c>
    </row>
    <row r="9" spans="1:11" x14ac:dyDescent="0.4">
      <c r="A9" s="51" t="s">
        <v>117</v>
      </c>
      <c r="B9" s="112">
        <v>4106</v>
      </c>
      <c r="C9" s="112">
        <v>1892</v>
      </c>
      <c r="D9" s="112"/>
      <c r="E9" s="112">
        <v>3977.79</v>
      </c>
      <c r="F9" s="112">
        <v>1832.92223088164</v>
      </c>
      <c r="G9" s="112"/>
      <c r="H9" s="112">
        <v>4221.7050418864901</v>
      </c>
      <c r="I9" s="112">
        <v>1945.3156208595301</v>
      </c>
    </row>
    <row r="10" spans="1:11" x14ac:dyDescent="0.4">
      <c r="A10" s="51" t="s">
        <v>6</v>
      </c>
      <c r="B10" s="112">
        <v>817</v>
      </c>
      <c r="C10" s="112">
        <v>59</v>
      </c>
      <c r="D10" s="112"/>
      <c r="E10" s="112">
        <v>954.69</v>
      </c>
      <c r="F10" s="112">
        <v>68.943341493268065</v>
      </c>
      <c r="G10" s="112"/>
      <c r="H10" s="112">
        <v>1006.4841176470588</v>
      </c>
      <c r="I10" s="112">
        <v>72.683675570595454</v>
      </c>
    </row>
    <row r="11" spans="1:11" x14ac:dyDescent="0.4">
      <c r="A11" s="54" t="s">
        <v>31</v>
      </c>
      <c r="B11" s="113">
        <v>57979</v>
      </c>
      <c r="C11" s="113">
        <v>3765</v>
      </c>
      <c r="D11" s="113"/>
      <c r="E11" s="113">
        <v>80376.180000000008</v>
      </c>
      <c r="F11" s="113">
        <v>4228.1622646503602</v>
      </c>
      <c r="G11" s="113"/>
      <c r="H11" s="113">
        <v>138637.17999999996</v>
      </c>
      <c r="I11" s="113">
        <v>5727.2306708698743</v>
      </c>
    </row>
    <row r="12" spans="1:11" x14ac:dyDescent="0.4">
      <c r="A12" s="51" t="s">
        <v>109</v>
      </c>
    </row>
  </sheetData>
  <mergeCells count="6">
    <mergeCell ref="B4:C4"/>
    <mergeCell ref="E4:F4"/>
    <mergeCell ref="H4:I4"/>
    <mergeCell ref="A3:A5"/>
    <mergeCell ref="D3:D5"/>
    <mergeCell ref="G3:G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"/>
  <sheetViews>
    <sheetView workbookViewId="0"/>
  </sheetViews>
  <sheetFormatPr defaultRowHeight="18" x14ac:dyDescent="0.4"/>
  <cols>
    <col min="1" max="1" width="23.109375" style="51" customWidth="1"/>
    <col min="2" max="2" width="16.44140625" style="51" customWidth="1"/>
    <col min="3" max="3" width="15" style="51" customWidth="1"/>
    <col min="4" max="4" width="4.33203125" style="51" customWidth="1"/>
    <col min="5" max="5" width="13.6640625" style="51" customWidth="1"/>
    <col min="6" max="6" width="12.44140625" style="51" customWidth="1"/>
    <col min="7" max="9" width="9.109375" style="22"/>
  </cols>
  <sheetData>
    <row r="1" spans="1:9" x14ac:dyDescent="0.4">
      <c r="A1" s="51" t="s">
        <v>74</v>
      </c>
    </row>
    <row r="2" spans="1:9" x14ac:dyDescent="0.4">
      <c r="A2" s="51" t="s">
        <v>119</v>
      </c>
    </row>
    <row r="3" spans="1:9" x14ac:dyDescent="0.4">
      <c r="A3" s="109" t="s">
        <v>111</v>
      </c>
      <c r="B3" s="69" t="s">
        <v>73</v>
      </c>
      <c r="C3" s="69"/>
      <c r="D3" s="86"/>
      <c r="E3" s="69" t="s">
        <v>70</v>
      </c>
      <c r="F3" s="69"/>
    </row>
    <row r="4" spans="1:9" x14ac:dyDescent="0.4">
      <c r="A4" s="115"/>
      <c r="B4" s="69" t="s">
        <v>39</v>
      </c>
      <c r="C4" s="69"/>
      <c r="D4" s="116"/>
      <c r="E4" s="69" t="s">
        <v>71</v>
      </c>
      <c r="F4" s="69"/>
    </row>
    <row r="5" spans="1:9" x14ac:dyDescent="0.4">
      <c r="A5" s="111"/>
      <c r="B5" s="63">
        <v>2026</v>
      </c>
      <c r="C5" s="63" t="s">
        <v>72</v>
      </c>
      <c r="D5" s="87"/>
      <c r="E5" s="63">
        <v>2026</v>
      </c>
      <c r="F5" s="63" t="s">
        <v>72</v>
      </c>
    </row>
    <row r="6" spans="1:9" x14ac:dyDescent="0.4">
      <c r="A6" s="51" t="s">
        <v>9</v>
      </c>
      <c r="B6" s="114">
        <v>6980.3700364632841</v>
      </c>
      <c r="C6" s="114">
        <v>34901.850182316419</v>
      </c>
      <c r="D6" s="114"/>
      <c r="E6" s="114">
        <v>7851.0558512460184</v>
      </c>
      <c r="F6" s="114">
        <v>39255.279256230089</v>
      </c>
    </row>
    <row r="7" spans="1:9" x14ac:dyDescent="0.4">
      <c r="A7" s="51" t="s">
        <v>8</v>
      </c>
      <c r="B7" s="114">
        <v>4190.3657413236615</v>
      </c>
      <c r="C7" s="114">
        <v>20951.828706618307</v>
      </c>
      <c r="D7" s="114"/>
      <c r="E7" s="114">
        <v>5728.9449552005999</v>
      </c>
      <c r="F7" s="114">
        <v>28644.724776002997</v>
      </c>
    </row>
    <row r="8" spans="1:9" x14ac:dyDescent="0.4">
      <c r="A8" s="51" t="s">
        <v>35</v>
      </c>
      <c r="B8" s="114">
        <v>422.32239030634156</v>
      </c>
      <c r="C8" s="114">
        <v>2111.6119515317077</v>
      </c>
      <c r="D8" s="114"/>
      <c r="E8" s="114">
        <v>876.87589457545675</v>
      </c>
      <c r="F8" s="114">
        <v>4384.3794728772837</v>
      </c>
    </row>
    <row r="9" spans="1:9" x14ac:dyDescent="0.4">
      <c r="A9" s="51" t="s">
        <v>117</v>
      </c>
      <c r="B9" s="114">
        <v>48.783008377298941</v>
      </c>
      <c r="C9" s="114">
        <v>243.91504188649469</v>
      </c>
      <c r="D9" s="114"/>
      <c r="E9" s="114">
        <v>170.7405293205463</v>
      </c>
      <c r="F9" s="114">
        <v>853.70264660273142</v>
      </c>
    </row>
    <row r="10" spans="1:9" x14ac:dyDescent="0.4">
      <c r="A10" s="51" t="s">
        <v>6</v>
      </c>
      <c r="B10" s="112">
        <v>10.358823529411756</v>
      </c>
      <c r="C10" s="112">
        <v>51.794117647058783</v>
      </c>
      <c r="D10" s="112"/>
      <c r="E10" s="112">
        <v>51.794117647058783</v>
      </c>
      <c r="F10" s="112">
        <v>258.97058823529392</v>
      </c>
    </row>
    <row r="11" spans="1:9" x14ac:dyDescent="0.4">
      <c r="A11" s="54" t="s">
        <v>31</v>
      </c>
      <c r="B11" s="113">
        <v>11652.199999999997</v>
      </c>
      <c r="C11" s="113">
        <v>58260.999999999985</v>
      </c>
      <c r="D11" s="113"/>
      <c r="E11" s="113">
        <v>14679.411347989681</v>
      </c>
      <c r="F11" s="113">
        <v>73397.056739948399</v>
      </c>
      <c r="G11" s="34"/>
      <c r="H11" s="34"/>
    </row>
    <row r="12" spans="1:9" x14ac:dyDescent="0.4">
      <c r="A12" s="51" t="s">
        <v>109</v>
      </c>
    </row>
    <row r="14" spans="1:9" s="17" customFormat="1" x14ac:dyDescent="0.4">
      <c r="A14" s="51"/>
      <c r="B14" s="51"/>
      <c r="C14" s="51"/>
      <c r="D14" s="51"/>
      <c r="E14" s="51"/>
      <c r="F14" s="51"/>
      <c r="G14" s="32"/>
      <c r="H14" s="32"/>
      <c r="I14" s="32"/>
    </row>
    <row r="15" spans="1:9" s="17" customFormat="1" x14ac:dyDescent="0.4">
      <c r="A15" s="51"/>
      <c r="B15" s="51"/>
      <c r="C15" s="51"/>
      <c r="D15" s="51"/>
      <c r="E15" s="51"/>
      <c r="F15" s="51"/>
      <c r="G15" s="32"/>
      <c r="H15" s="32"/>
      <c r="I15" s="32"/>
    </row>
  </sheetData>
  <mergeCells count="6">
    <mergeCell ref="B3:C3"/>
    <mergeCell ref="E3:F3"/>
    <mergeCell ref="B4:C4"/>
    <mergeCell ref="E4:F4"/>
    <mergeCell ref="A3:A5"/>
    <mergeCell ref="D3:D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2"/>
  <sheetViews>
    <sheetView tabSelected="1" workbookViewId="0">
      <selection activeCell="G14" sqref="G14"/>
    </sheetView>
  </sheetViews>
  <sheetFormatPr defaultRowHeight="14.4" x14ac:dyDescent="0.3"/>
  <cols>
    <col min="1" max="1" width="30.44140625" customWidth="1"/>
    <col min="2" max="3" width="18.33203125" bestFit="1" customWidth="1"/>
    <col min="4" max="4" width="11.6640625" bestFit="1" customWidth="1"/>
    <col min="5" max="6" width="11.44140625" bestFit="1" customWidth="1"/>
    <col min="10" max="10" width="31.109375" bestFit="1" customWidth="1"/>
    <col min="11" max="11" width="11.44140625" bestFit="1" customWidth="1"/>
  </cols>
  <sheetData>
    <row r="1" spans="1:15" ht="18" x14ac:dyDescent="0.4">
      <c r="A1" s="51" t="s">
        <v>79</v>
      </c>
    </row>
    <row r="2" spans="1:15" x14ac:dyDescent="0.3">
      <c r="A2" s="2"/>
    </row>
    <row r="3" spans="1:15" x14ac:dyDescent="0.3">
      <c r="K3">
        <v>2026</v>
      </c>
      <c r="L3">
        <v>2027</v>
      </c>
      <c r="M3">
        <v>2028</v>
      </c>
      <c r="N3">
        <v>2029</v>
      </c>
      <c r="O3">
        <v>2030</v>
      </c>
    </row>
    <row r="4" spans="1:15" x14ac:dyDescent="0.3">
      <c r="J4" t="s">
        <v>86</v>
      </c>
      <c r="K4" s="35">
        <v>96455.352971019805</v>
      </c>
      <c r="L4" s="35">
        <v>115746.42356522375</v>
      </c>
      <c r="M4" s="35">
        <v>135037.49415942773</v>
      </c>
      <c r="N4" s="35">
        <v>106100.88826812177</v>
      </c>
      <c r="O4" s="35">
        <v>106100.88826812177</v>
      </c>
    </row>
    <row r="5" spans="1:15" x14ac:dyDescent="0.3">
      <c r="J5" t="s">
        <v>87</v>
      </c>
      <c r="K5" s="35">
        <v>47360.983890457828</v>
      </c>
      <c r="L5" s="35">
        <v>56833.180668549394</v>
      </c>
      <c r="M5" s="35">
        <v>66305.377446640967</v>
      </c>
      <c r="N5" s="35">
        <v>52097.082279503607</v>
      </c>
      <c r="O5" s="35">
        <v>52097.082279503607</v>
      </c>
    </row>
    <row r="6" spans="1:15" x14ac:dyDescent="0.3">
      <c r="J6" t="s">
        <v>88</v>
      </c>
      <c r="K6" s="35">
        <v>40602.906664226372</v>
      </c>
      <c r="L6" s="35">
        <v>45287.675549574327</v>
      </c>
      <c r="M6" s="35">
        <v>49972.444434922283</v>
      </c>
      <c r="N6" s="35">
        <v>54657.213320270239</v>
      </c>
      <c r="O6" s="35">
        <v>59341.982205618195</v>
      </c>
    </row>
    <row r="7" spans="1:15" x14ac:dyDescent="0.3">
      <c r="J7" t="s">
        <v>89</v>
      </c>
      <c r="K7" s="35">
        <v>17465.771113216899</v>
      </c>
      <c r="L7" s="35">
        <v>19480.974156350196</v>
      </c>
      <c r="M7" s="35">
        <v>21496.177199483525</v>
      </c>
      <c r="N7" s="35">
        <v>23511.380242616855</v>
      </c>
      <c r="O7" s="35">
        <v>25526.583285750185</v>
      </c>
    </row>
    <row r="9" spans="1:15" x14ac:dyDescent="0.3">
      <c r="K9" s="5"/>
    </row>
    <row r="23" spans="1:1" ht="18" x14ac:dyDescent="0.4">
      <c r="A23" s="51" t="s">
        <v>161</v>
      </c>
    </row>
    <row r="38" spans="1:12" x14ac:dyDescent="0.3">
      <c r="B38" t="s">
        <v>80</v>
      </c>
      <c r="C38" t="s">
        <v>81</v>
      </c>
    </row>
    <row r="39" spans="1:12" x14ac:dyDescent="0.3">
      <c r="B39">
        <v>2026</v>
      </c>
      <c r="C39">
        <v>2027</v>
      </c>
      <c r="D39">
        <v>2028</v>
      </c>
      <c r="E39">
        <v>2029</v>
      </c>
      <c r="F39">
        <v>2030</v>
      </c>
    </row>
    <row r="40" spans="1:12" x14ac:dyDescent="0.3">
      <c r="A40" t="s">
        <v>82</v>
      </c>
      <c r="B40" s="6">
        <f>$K$40*B52</f>
        <v>96455.352971019805</v>
      </c>
      <c r="C40" s="6">
        <f>$K$40*C52</f>
        <v>115746.42356522375</v>
      </c>
      <c r="D40" s="6">
        <f>$K$40*D52</f>
        <v>135037.49415942773</v>
      </c>
      <c r="E40" s="6">
        <f>$K$40*E52</f>
        <v>106100.88826812177</v>
      </c>
      <c r="F40" s="6">
        <f>$K$40*F52</f>
        <v>106100.88826812177</v>
      </c>
      <c r="K40" s="35">
        <v>559441.04723191482</v>
      </c>
      <c r="L40" s="5">
        <f>K40/5</f>
        <v>111888.20944638297</v>
      </c>
    </row>
    <row r="41" spans="1:12" x14ac:dyDescent="0.3">
      <c r="A41" t="s">
        <v>83</v>
      </c>
      <c r="B41" s="6">
        <v>47360.983890457828</v>
      </c>
      <c r="C41" s="6">
        <v>56833.180668549394</v>
      </c>
      <c r="D41" s="6">
        <v>66305.377446640967</v>
      </c>
      <c r="E41" s="6">
        <v>52097.082279503607</v>
      </c>
      <c r="F41" s="6">
        <v>52097.082279503607</v>
      </c>
    </row>
    <row r="42" spans="1:12" x14ac:dyDescent="0.3">
      <c r="A42" t="s">
        <v>84</v>
      </c>
      <c r="B42" s="6">
        <v>40602.906664226372</v>
      </c>
      <c r="C42" s="6">
        <v>45287.675549574327</v>
      </c>
      <c r="D42" s="6">
        <v>49972.444434922283</v>
      </c>
      <c r="E42" s="6">
        <v>54657.213320270239</v>
      </c>
      <c r="F42" s="6">
        <v>59341.982205618195</v>
      </c>
    </row>
    <row r="43" spans="1:12" x14ac:dyDescent="0.3">
      <c r="A43" t="s">
        <v>85</v>
      </c>
      <c r="B43" s="6">
        <f>B42*$G$43</f>
        <v>17465.77111321687</v>
      </c>
      <c r="C43" s="6">
        <f>C42*$G$43</f>
        <v>19480.974156350196</v>
      </c>
      <c r="D43" s="6">
        <f>D42*$G$43</f>
        <v>21496.177199483525</v>
      </c>
      <c r="E43" s="6">
        <f>E42*$G$43</f>
        <v>23511.380242616855</v>
      </c>
      <c r="F43" s="6">
        <v>25526.583285750185</v>
      </c>
      <c r="G43">
        <f>F43/F42</f>
        <v>0.43016061036352538</v>
      </c>
    </row>
    <row r="44" spans="1:12" x14ac:dyDescent="0.3">
      <c r="A44" t="s">
        <v>75</v>
      </c>
    </row>
    <row r="45" spans="1:12" x14ac:dyDescent="0.3">
      <c r="A45" t="s">
        <v>76</v>
      </c>
    </row>
    <row r="46" spans="1:12" x14ac:dyDescent="0.3">
      <c r="A46" t="s">
        <v>28</v>
      </c>
    </row>
    <row r="47" spans="1:12" x14ac:dyDescent="0.3">
      <c r="A47" t="s">
        <v>77</v>
      </c>
    </row>
    <row r="48" spans="1:12" x14ac:dyDescent="0.3">
      <c r="A48" t="s">
        <v>78</v>
      </c>
    </row>
    <row r="49" spans="2:7" ht="15.6" x14ac:dyDescent="0.3">
      <c r="B49" s="18">
        <v>11652.199999999997</v>
      </c>
      <c r="C49" s="18">
        <v>58260.999999999985</v>
      </c>
    </row>
    <row r="51" spans="2:7" x14ac:dyDescent="0.3">
      <c r="B51">
        <v>10</v>
      </c>
      <c r="C51">
        <v>12</v>
      </c>
      <c r="D51">
        <v>14</v>
      </c>
      <c r="E51">
        <v>11</v>
      </c>
      <c r="F51">
        <v>11</v>
      </c>
      <c r="G51">
        <f>SUM(B51:F51)</f>
        <v>58</v>
      </c>
    </row>
    <row r="52" spans="2:7" x14ac:dyDescent="0.3">
      <c r="B52" s="7">
        <f>B51/$G$51</f>
        <v>0.17241379310344829</v>
      </c>
      <c r="C52" s="7">
        <f>C51/$G$51</f>
        <v>0.20689655172413793</v>
      </c>
      <c r="D52" s="7">
        <f>D51/$G$51</f>
        <v>0.2413793103448276</v>
      </c>
      <c r="E52" s="7">
        <f>E51/$G$51</f>
        <v>0.18965517241379309</v>
      </c>
      <c r="F52" s="7">
        <f>F51/$G$51</f>
        <v>0.18965517241379309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zoomScaleNormal="100" workbookViewId="0"/>
  </sheetViews>
  <sheetFormatPr defaultColWidth="8.88671875" defaultRowHeight="14.4" x14ac:dyDescent="0.3"/>
  <cols>
    <col min="1" max="1" width="22.33203125" customWidth="1"/>
    <col min="3" max="3" width="20.109375" bestFit="1" customWidth="1"/>
    <col min="4" max="4" width="14.33203125" bestFit="1" customWidth="1"/>
    <col min="6" max="6" width="21.88671875" bestFit="1" customWidth="1"/>
  </cols>
  <sheetData>
    <row r="1" spans="1:1" ht="18" x14ac:dyDescent="0.4">
      <c r="A1" s="51" t="s">
        <v>97</v>
      </c>
    </row>
    <row r="2" spans="1:1" ht="18" x14ac:dyDescent="0.4">
      <c r="A2" s="51" t="s">
        <v>92</v>
      </c>
    </row>
    <row r="19" spans="1:10" ht="18" x14ac:dyDescent="0.4">
      <c r="A19" s="51" t="s">
        <v>112</v>
      </c>
    </row>
    <row r="20" spans="1:10" ht="18" x14ac:dyDescent="0.4">
      <c r="A20" s="51"/>
    </row>
    <row r="24" spans="1:10" x14ac:dyDescent="0.3">
      <c r="G24">
        <v>2021</v>
      </c>
      <c r="H24">
        <v>2025</v>
      </c>
    </row>
    <row r="25" spans="1:10" x14ac:dyDescent="0.3">
      <c r="B25" s="10"/>
      <c r="C25" s="10"/>
      <c r="D25" s="20"/>
      <c r="E25" s="5"/>
      <c r="F25" t="s">
        <v>44</v>
      </c>
      <c r="G25" s="11">
        <v>33.096838309881768</v>
      </c>
      <c r="H25" s="11">
        <v>36.786498831897909</v>
      </c>
      <c r="J25" s="11"/>
    </row>
    <row r="26" spans="1:10" x14ac:dyDescent="0.3">
      <c r="B26" s="10"/>
      <c r="C26" s="10"/>
      <c r="D26" s="20"/>
      <c r="E26" s="5"/>
      <c r="F26" t="s">
        <v>0</v>
      </c>
      <c r="G26" s="11">
        <v>40.522486584072652</v>
      </c>
      <c r="H26" s="11">
        <v>36.612155235538204</v>
      </c>
      <c r="J26" s="11"/>
    </row>
    <row r="27" spans="1:10" x14ac:dyDescent="0.3">
      <c r="B27" s="10"/>
      <c r="C27" s="10"/>
      <c r="D27" s="20"/>
      <c r="E27" s="5"/>
      <c r="F27" t="s">
        <v>45</v>
      </c>
      <c r="G27" s="11">
        <v>19.644156037346292</v>
      </c>
      <c r="H27" s="11">
        <v>21.269918755884099</v>
      </c>
      <c r="J27" s="11"/>
    </row>
    <row r="28" spans="1:10" x14ac:dyDescent="0.3">
      <c r="B28" s="10"/>
      <c r="C28" s="10"/>
      <c r="D28" s="20"/>
      <c r="E28" s="5"/>
      <c r="F28" t="s">
        <v>46</v>
      </c>
      <c r="G28" s="11">
        <v>2.3881425883125087</v>
      </c>
      <c r="H28" s="11">
        <v>3.0579866801492384</v>
      </c>
      <c r="J28" s="11"/>
    </row>
    <row r="29" spans="1:10" x14ac:dyDescent="0.3">
      <c r="B29" s="10"/>
      <c r="C29" s="10"/>
      <c r="D29" s="10"/>
      <c r="E29" s="5"/>
      <c r="F29" t="s">
        <v>90</v>
      </c>
      <c r="G29" s="11">
        <v>4.3483764803867793</v>
      </c>
      <c r="H29" s="11">
        <v>2.2734404965305628</v>
      </c>
      <c r="J29" s="11"/>
    </row>
    <row r="30" spans="1:10" x14ac:dyDescent="0.3">
      <c r="A30" s="21"/>
      <c r="B30" s="10"/>
      <c r="C30" s="10"/>
      <c r="D30" s="20"/>
      <c r="E30" s="5"/>
      <c r="J30" s="8"/>
    </row>
    <row r="31" spans="1:10" x14ac:dyDescent="0.3">
      <c r="A31" s="21"/>
      <c r="B31" s="10"/>
      <c r="C31" s="10"/>
      <c r="D31" s="20"/>
      <c r="E31" s="5"/>
    </row>
    <row r="33" spans="1:8" x14ac:dyDescent="0.3">
      <c r="B33" s="10"/>
      <c r="C33" s="10"/>
      <c r="D33" s="20"/>
      <c r="G33" s="11"/>
      <c r="H33" s="11"/>
    </row>
    <row r="34" spans="1:8" x14ac:dyDescent="0.3">
      <c r="B34" s="10"/>
      <c r="C34" s="10"/>
      <c r="D34" s="20"/>
      <c r="G34" s="11"/>
      <c r="H34" s="11"/>
    </row>
    <row r="35" spans="1:8" x14ac:dyDescent="0.3">
      <c r="B35" s="10"/>
      <c r="C35" s="10"/>
      <c r="D35" s="20"/>
      <c r="G35" s="11"/>
      <c r="H35" s="11"/>
    </row>
    <row r="36" spans="1:8" x14ac:dyDescent="0.3">
      <c r="B36" s="10"/>
      <c r="C36" s="10"/>
      <c r="D36" s="19"/>
      <c r="G36" s="11"/>
      <c r="H36" s="11"/>
    </row>
    <row r="37" spans="1:8" x14ac:dyDescent="0.3">
      <c r="B37" s="10"/>
      <c r="C37" s="10"/>
      <c r="D37" s="20"/>
      <c r="G37" s="11"/>
      <c r="H37" s="11"/>
    </row>
    <row r="38" spans="1:8" x14ac:dyDescent="0.3">
      <c r="A38" s="21"/>
      <c r="B38" s="10"/>
      <c r="C38" s="10"/>
      <c r="D38" s="2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="110" zoomScaleNormal="110" workbookViewId="0"/>
  </sheetViews>
  <sheetFormatPr defaultColWidth="8.88671875" defaultRowHeight="15.6" x14ac:dyDescent="0.35"/>
  <cols>
    <col min="1" max="1" width="26.33203125" style="36" customWidth="1"/>
    <col min="2" max="4" width="8.88671875" style="36"/>
    <col min="5" max="5" width="8.88671875" style="36" customWidth="1"/>
    <col min="6" max="7" width="8.88671875" style="36"/>
  </cols>
  <sheetData>
    <row r="1" spans="1:7" x14ac:dyDescent="0.35">
      <c r="A1" s="36" t="s">
        <v>96</v>
      </c>
    </row>
    <row r="2" spans="1:7" x14ac:dyDescent="0.35">
      <c r="A2" s="37" t="s">
        <v>92</v>
      </c>
      <c r="B2" s="38"/>
      <c r="C2" s="38"/>
      <c r="D2" s="38"/>
      <c r="E2" s="38"/>
      <c r="F2" s="38"/>
      <c r="G2" s="38"/>
    </row>
    <row r="3" spans="1:7" x14ac:dyDescent="0.3">
      <c r="A3" s="53" t="s">
        <v>47</v>
      </c>
      <c r="B3" s="52">
        <v>2025</v>
      </c>
      <c r="C3" s="52"/>
      <c r="D3" s="52" t="s">
        <v>37</v>
      </c>
      <c r="E3" s="52"/>
      <c r="F3" s="52" t="s">
        <v>95</v>
      </c>
      <c r="G3" s="52"/>
    </row>
    <row r="4" spans="1:7" x14ac:dyDescent="0.3">
      <c r="A4" s="52"/>
      <c r="B4" s="39" t="s">
        <v>40</v>
      </c>
      <c r="C4" s="39" t="s">
        <v>41</v>
      </c>
      <c r="D4" s="39" t="s">
        <v>40</v>
      </c>
      <c r="E4" s="39" t="s">
        <v>41</v>
      </c>
      <c r="F4" s="39" t="s">
        <v>41</v>
      </c>
      <c r="G4" s="39" t="s">
        <v>93</v>
      </c>
    </row>
    <row r="5" spans="1:7" x14ac:dyDescent="0.35">
      <c r="A5" s="36" t="s">
        <v>90</v>
      </c>
      <c r="B5" s="40">
        <v>3.26</v>
      </c>
      <c r="C5" s="41">
        <v>2.2733612273361228</v>
      </c>
      <c r="D5" s="40">
        <v>3.2</v>
      </c>
      <c r="E5" s="41">
        <v>2.4748646558391343</v>
      </c>
      <c r="F5" s="40">
        <v>-1.8</v>
      </c>
      <c r="G5" s="41">
        <v>0.20150342850301151</v>
      </c>
    </row>
    <row r="6" spans="1:7" x14ac:dyDescent="0.35">
      <c r="A6" s="36" t="s">
        <v>44</v>
      </c>
      <c r="B6" s="40">
        <v>52.8</v>
      </c>
      <c r="C6" s="41">
        <v>36.820083682008367</v>
      </c>
      <c r="D6" s="40">
        <v>36.299999999999997</v>
      </c>
      <c r="E6" s="41">
        <v>28.074245939675173</v>
      </c>
      <c r="F6" s="40">
        <v>-31.2</v>
      </c>
      <c r="G6" s="41">
        <v>-8.7458377423331939</v>
      </c>
    </row>
    <row r="7" spans="1:7" x14ac:dyDescent="0.35">
      <c r="A7" s="36" t="s">
        <v>0</v>
      </c>
      <c r="B7" s="40">
        <v>52.5</v>
      </c>
      <c r="C7" s="41">
        <v>36.610878661087867</v>
      </c>
      <c r="D7" s="40">
        <v>42.6</v>
      </c>
      <c r="E7" s="41">
        <v>32.946635730858475</v>
      </c>
      <c r="F7" s="40">
        <v>-18.899999999999999</v>
      </c>
      <c r="G7" s="41">
        <v>-3.664242930229392</v>
      </c>
    </row>
    <row r="8" spans="1:7" x14ac:dyDescent="0.35">
      <c r="A8" s="36" t="s">
        <v>45</v>
      </c>
      <c r="B8" s="40">
        <v>30.5</v>
      </c>
      <c r="C8" s="41">
        <v>21.199442119944209</v>
      </c>
      <c r="D8" s="40">
        <v>44.3</v>
      </c>
      <c r="E8" s="41">
        <v>34.261407579273012</v>
      </c>
      <c r="F8" s="40">
        <v>45.2</v>
      </c>
      <c r="G8" s="41">
        <v>13.061965459328803</v>
      </c>
    </row>
    <row r="9" spans="1:7" x14ac:dyDescent="0.3">
      <c r="A9" s="42" t="s">
        <v>46</v>
      </c>
      <c r="B9" s="40">
        <v>4.4000000000000004</v>
      </c>
      <c r="C9" s="43">
        <v>3.0683403068340307</v>
      </c>
      <c r="D9" s="40">
        <v>2.9</v>
      </c>
      <c r="E9" s="43">
        <v>2.2428460943542152</v>
      </c>
      <c r="F9" s="40">
        <v>-33.9</v>
      </c>
      <c r="G9" s="43">
        <v>-0.82549421247981547</v>
      </c>
    </row>
    <row r="10" spans="1:7" x14ac:dyDescent="0.3">
      <c r="A10" s="44" t="s">
        <v>30</v>
      </c>
      <c r="B10" s="45">
        <v>143.4</v>
      </c>
      <c r="C10" s="46">
        <v>99.972105997210605</v>
      </c>
      <c r="D10" s="45">
        <v>129.29999999999998</v>
      </c>
      <c r="E10" s="46">
        <v>100.00000000000001</v>
      </c>
      <c r="F10" s="45">
        <v>-9.8000000000000007</v>
      </c>
      <c r="G10" s="47" t="s">
        <v>94</v>
      </c>
    </row>
    <row r="11" spans="1:7" x14ac:dyDescent="0.35">
      <c r="A11" s="36" t="s">
        <v>91</v>
      </c>
    </row>
    <row r="13" spans="1:7" x14ac:dyDescent="0.35">
      <c r="F13" s="48"/>
      <c r="G13" s="49"/>
    </row>
    <row r="14" spans="1:7" x14ac:dyDescent="0.35">
      <c r="F14" s="49"/>
      <c r="G14" s="49"/>
    </row>
    <row r="15" spans="1:7" x14ac:dyDescent="0.35">
      <c r="F15" s="49"/>
      <c r="G15" s="49"/>
    </row>
    <row r="16" spans="1:7" x14ac:dyDescent="0.35">
      <c r="F16" s="49"/>
      <c r="G16" s="49"/>
    </row>
    <row r="17" spans="6:7" x14ac:dyDescent="0.35">
      <c r="F17" s="49"/>
      <c r="G17" s="49"/>
    </row>
    <row r="18" spans="6:7" x14ac:dyDescent="0.35">
      <c r="G18" s="49"/>
    </row>
    <row r="19" spans="6:7" x14ac:dyDescent="0.35">
      <c r="G19" s="49"/>
    </row>
    <row r="20" spans="6:7" x14ac:dyDescent="0.35">
      <c r="G20" s="50"/>
    </row>
  </sheetData>
  <mergeCells count="4">
    <mergeCell ref="D3:E3"/>
    <mergeCell ref="B3:C3"/>
    <mergeCell ref="F3:G3"/>
    <mergeCell ref="A3: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zoomScaleNormal="100" workbookViewId="0"/>
  </sheetViews>
  <sheetFormatPr defaultColWidth="8.88671875" defaultRowHeight="18" x14ac:dyDescent="0.4"/>
  <cols>
    <col min="1" max="1" width="36.109375" style="51" customWidth="1"/>
    <col min="2" max="2" width="12.5546875" style="51" customWidth="1"/>
    <col min="3" max="3" width="10.109375" style="51" customWidth="1"/>
    <col min="4" max="4" width="1.88671875" style="51" customWidth="1"/>
    <col min="5" max="6" width="10.109375" style="51" customWidth="1"/>
  </cols>
  <sheetData>
    <row r="1" spans="1:6" x14ac:dyDescent="0.4">
      <c r="A1" s="51" t="s">
        <v>98</v>
      </c>
    </row>
    <row r="2" spans="1:6" x14ac:dyDescent="0.4">
      <c r="A2" s="54"/>
      <c r="B2" s="54"/>
      <c r="C2" s="54"/>
      <c r="D2" s="54"/>
      <c r="E2" s="54"/>
      <c r="F2" s="54"/>
    </row>
    <row r="3" spans="1:6" x14ac:dyDescent="0.4">
      <c r="A3" s="55"/>
      <c r="B3" s="69">
        <v>2023</v>
      </c>
      <c r="C3" s="69"/>
      <c r="D3" s="60"/>
      <c r="E3" s="69" t="s">
        <v>54</v>
      </c>
      <c r="F3" s="69"/>
    </row>
    <row r="4" spans="1:6" x14ac:dyDescent="0.4">
      <c r="A4" s="54"/>
      <c r="B4" s="63" t="s">
        <v>40</v>
      </c>
      <c r="C4" s="63" t="s">
        <v>41</v>
      </c>
      <c r="D4" s="63"/>
      <c r="E4" s="63" t="s">
        <v>40</v>
      </c>
      <c r="F4" s="63" t="s">
        <v>41</v>
      </c>
    </row>
    <row r="5" spans="1:6" x14ac:dyDescent="0.4">
      <c r="A5" s="55" t="s">
        <v>55</v>
      </c>
      <c r="B5" s="59">
        <v>114.5</v>
      </c>
      <c r="C5" s="60"/>
      <c r="D5" s="60"/>
      <c r="E5" s="59">
        <v>109.563</v>
      </c>
      <c r="F5" s="60"/>
    </row>
    <row r="6" spans="1:6" x14ac:dyDescent="0.4">
      <c r="A6" s="54" t="s">
        <v>53</v>
      </c>
      <c r="B6" s="61">
        <v>22.6171376493566</v>
      </c>
      <c r="C6" s="62">
        <v>19.8</v>
      </c>
      <c r="D6" s="63"/>
      <c r="E6" s="61">
        <v>43.173999999999999</v>
      </c>
      <c r="F6" s="62">
        <v>39.4</v>
      </c>
    </row>
    <row r="7" spans="1:6" x14ac:dyDescent="0.4">
      <c r="A7" s="51" t="s">
        <v>56</v>
      </c>
      <c r="B7" s="64">
        <v>27.034987532244202</v>
      </c>
      <c r="C7" s="65"/>
      <c r="D7" s="66"/>
      <c r="E7" s="64">
        <v>30.894168085536879</v>
      </c>
      <c r="F7" s="65"/>
    </row>
    <row r="8" spans="1:6" x14ac:dyDescent="0.4">
      <c r="A8" s="51" t="s">
        <v>113</v>
      </c>
      <c r="B8" s="64">
        <v>10.300195079854493</v>
      </c>
      <c r="C8" s="65">
        <v>38.1</v>
      </c>
      <c r="D8" s="66"/>
      <c r="E8" s="64">
        <v>19.585481682197049</v>
      </c>
      <c r="F8" s="65">
        <v>63.4</v>
      </c>
    </row>
    <row r="9" spans="1:6" x14ac:dyDescent="0.4">
      <c r="A9" s="56" t="s">
        <v>4</v>
      </c>
      <c r="B9" s="67">
        <v>4.1111655318771927</v>
      </c>
      <c r="C9" s="65">
        <v>39.9</v>
      </c>
      <c r="D9" s="66"/>
      <c r="E9" s="67">
        <v>4.0286288595402988</v>
      </c>
      <c r="F9" s="65">
        <v>20.6</v>
      </c>
    </row>
    <row r="10" spans="1:6" x14ac:dyDescent="0.4">
      <c r="A10" s="56" t="s">
        <v>1</v>
      </c>
      <c r="B10" s="67">
        <v>2.6406777300085982</v>
      </c>
      <c r="C10" s="65">
        <v>25.6</v>
      </c>
      <c r="D10" s="66"/>
      <c r="E10" s="67">
        <v>8.3880710373755871</v>
      </c>
      <c r="F10" s="65">
        <v>42.8</v>
      </c>
    </row>
    <row r="11" spans="1:6" x14ac:dyDescent="0.4">
      <c r="A11" s="56" t="s">
        <v>8</v>
      </c>
      <c r="B11" s="67">
        <v>1.9322708242393445</v>
      </c>
      <c r="C11" s="65">
        <v>18.8</v>
      </c>
      <c r="D11" s="66"/>
      <c r="E11" s="67">
        <v>5.5682625036036679</v>
      </c>
      <c r="F11" s="65">
        <v>28.4</v>
      </c>
    </row>
    <row r="12" spans="1:6" x14ac:dyDescent="0.4">
      <c r="A12" s="56" t="s">
        <v>2</v>
      </c>
      <c r="B12" s="67">
        <v>1.1266404090346027</v>
      </c>
      <c r="C12" s="65">
        <v>10.9</v>
      </c>
      <c r="D12" s="66"/>
      <c r="E12" s="67">
        <v>0.93755383644138768</v>
      </c>
      <c r="F12" s="65">
        <v>4.8</v>
      </c>
    </row>
    <row r="13" spans="1:6" x14ac:dyDescent="0.4">
      <c r="A13" s="57" t="s">
        <v>36</v>
      </c>
      <c r="B13" s="68">
        <v>0.48944058469475499</v>
      </c>
      <c r="C13" s="62">
        <v>4.8</v>
      </c>
      <c r="D13" s="63"/>
      <c r="E13" s="68">
        <v>0.66296544523610912</v>
      </c>
      <c r="F13" s="62">
        <v>3.4</v>
      </c>
    </row>
    <row r="14" spans="1:6" x14ac:dyDescent="0.4">
      <c r="A14" s="70"/>
      <c r="B14" s="67"/>
      <c r="C14" s="67"/>
      <c r="D14" s="67"/>
      <c r="E14" s="67"/>
      <c r="F14" s="67"/>
    </row>
    <row r="15" spans="1:6" x14ac:dyDescent="0.4">
      <c r="A15" s="58" t="s">
        <v>99</v>
      </c>
    </row>
  </sheetData>
  <mergeCells count="2">
    <mergeCell ref="B3:C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7"/>
  <sheetViews>
    <sheetView workbookViewId="0"/>
  </sheetViews>
  <sheetFormatPr defaultColWidth="8.88671875" defaultRowHeight="14.4" x14ac:dyDescent="0.3"/>
  <sheetData>
    <row r="1" spans="1:1" ht="18" x14ac:dyDescent="0.4">
      <c r="A1" s="51" t="s">
        <v>66</v>
      </c>
    </row>
    <row r="23" spans="1:17" ht="18" x14ac:dyDescent="0.4">
      <c r="A23" s="51" t="s">
        <v>99</v>
      </c>
    </row>
    <row r="32" spans="1:17" x14ac:dyDescent="0.3">
      <c r="B32">
        <v>2015</v>
      </c>
      <c r="C32">
        <f>B32+1</f>
        <v>2016</v>
      </c>
      <c r="D32">
        <f t="shared" ref="D32:Q32" si="0">C32+1</f>
        <v>2017</v>
      </c>
      <c r="E32">
        <f t="shared" si="0"/>
        <v>2018</v>
      </c>
      <c r="F32">
        <f t="shared" si="0"/>
        <v>2019</v>
      </c>
      <c r="G32">
        <f t="shared" si="0"/>
        <v>2020</v>
      </c>
      <c r="H32">
        <f t="shared" si="0"/>
        <v>2021</v>
      </c>
      <c r="I32">
        <f t="shared" si="0"/>
        <v>2022</v>
      </c>
      <c r="J32">
        <f t="shared" si="0"/>
        <v>2023</v>
      </c>
      <c r="K32">
        <f t="shared" si="0"/>
        <v>2024</v>
      </c>
      <c r="L32">
        <f>K32+1</f>
        <v>2025</v>
      </c>
      <c r="M32">
        <f t="shared" si="0"/>
        <v>2026</v>
      </c>
      <c r="N32">
        <f t="shared" si="0"/>
        <v>2027</v>
      </c>
      <c r="O32">
        <f t="shared" si="0"/>
        <v>2028</v>
      </c>
      <c r="P32">
        <f>O32+1</f>
        <v>2029</v>
      </c>
      <c r="Q32">
        <f t="shared" si="0"/>
        <v>2030</v>
      </c>
    </row>
    <row r="33" spans="1:20" x14ac:dyDescent="0.3">
      <c r="A33" t="s">
        <v>48</v>
      </c>
      <c r="B33" s="11">
        <v>33.5</v>
      </c>
      <c r="C33" s="11">
        <v>34</v>
      </c>
      <c r="D33" s="12">
        <v>34.1</v>
      </c>
      <c r="E33" s="11">
        <v>33.9</v>
      </c>
      <c r="F33" s="11">
        <v>35</v>
      </c>
      <c r="G33" s="11">
        <v>38.1</v>
      </c>
      <c r="H33" s="11">
        <v>36</v>
      </c>
      <c r="I33" s="11">
        <v>37.1</v>
      </c>
      <c r="J33" s="11">
        <v>38.1</v>
      </c>
      <c r="K33" s="11"/>
      <c r="L33" s="11"/>
      <c r="M33" s="11"/>
      <c r="N33" s="11"/>
      <c r="O33" s="11"/>
      <c r="P33" s="11"/>
      <c r="Q33" s="11"/>
    </row>
    <row r="34" spans="1:20" x14ac:dyDescent="0.3">
      <c r="A34" t="s">
        <v>38</v>
      </c>
      <c r="B34" s="11"/>
      <c r="C34" s="11"/>
      <c r="D34" s="11"/>
      <c r="E34" s="11"/>
      <c r="F34" s="11"/>
      <c r="G34" s="11"/>
      <c r="H34" s="11"/>
      <c r="I34" s="11">
        <f>I33</f>
        <v>37.1</v>
      </c>
      <c r="J34" s="11">
        <v>39</v>
      </c>
      <c r="K34" s="11">
        <v>43.4</v>
      </c>
      <c r="L34" s="11">
        <v>47.4</v>
      </c>
      <c r="M34" s="11">
        <v>50.8</v>
      </c>
      <c r="N34" s="11">
        <v>54.1</v>
      </c>
      <c r="O34" s="11">
        <v>57.3</v>
      </c>
      <c r="P34" s="11">
        <v>60.4</v>
      </c>
      <c r="Q34" s="11">
        <v>63.395400801764936</v>
      </c>
      <c r="S34">
        <v>15.995400801764937</v>
      </c>
      <c r="T34">
        <v>3.1990801603529873</v>
      </c>
    </row>
    <row r="35" spans="1:20" x14ac:dyDescent="0.3">
      <c r="A35" t="s">
        <v>65</v>
      </c>
      <c r="J35" s="11">
        <f>J33</f>
        <v>38.1</v>
      </c>
      <c r="K35" s="11">
        <f>J35+$J$37</f>
        <v>38.675000000000004</v>
      </c>
      <c r="L35" s="11">
        <f t="shared" ref="L35:Q35" si="1">K35+$J$37</f>
        <v>39.250000000000007</v>
      </c>
      <c r="M35" s="11">
        <f t="shared" si="1"/>
        <v>39.82500000000001</v>
      </c>
      <c r="N35" s="11">
        <f t="shared" si="1"/>
        <v>40.400000000000013</v>
      </c>
      <c r="O35" s="11">
        <f t="shared" si="1"/>
        <v>40.975000000000016</v>
      </c>
      <c r="P35" s="11">
        <f t="shared" si="1"/>
        <v>41.550000000000018</v>
      </c>
      <c r="Q35" s="11">
        <f t="shared" si="1"/>
        <v>42.125000000000021</v>
      </c>
    </row>
    <row r="37" spans="1:20" x14ac:dyDescent="0.3">
      <c r="J37">
        <f>(J33-B33)/8</f>
        <v>0.57500000000000018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zoomScaleNormal="100" workbookViewId="0"/>
  </sheetViews>
  <sheetFormatPr defaultColWidth="8.88671875" defaultRowHeight="14.4" x14ac:dyDescent="0.3"/>
  <cols>
    <col min="1" max="1" width="33" bestFit="1" customWidth="1"/>
    <col min="4" max="4" width="21.44140625" customWidth="1"/>
  </cols>
  <sheetData>
    <row r="1" spans="1:1" ht="18" x14ac:dyDescent="0.4">
      <c r="A1" s="51" t="s">
        <v>114</v>
      </c>
    </row>
    <row r="2" spans="1:1" ht="18" x14ac:dyDescent="0.4">
      <c r="A2" s="51" t="s">
        <v>118</v>
      </c>
    </row>
    <row r="21" spans="1:6" ht="18" x14ac:dyDescent="0.4">
      <c r="A21" s="51" t="s">
        <v>100</v>
      </c>
      <c r="B21" s="15"/>
    </row>
    <row r="22" spans="1:6" ht="18" x14ac:dyDescent="0.4">
      <c r="A22" s="51"/>
      <c r="B22" s="15"/>
    </row>
    <row r="25" spans="1:6" x14ac:dyDescent="0.3">
      <c r="B25">
        <v>2021</v>
      </c>
      <c r="C25">
        <v>2025</v>
      </c>
    </row>
    <row r="26" spans="1:6" x14ac:dyDescent="0.3">
      <c r="A26" t="s">
        <v>67</v>
      </c>
      <c r="B26" s="12">
        <v>163.863</v>
      </c>
      <c r="C26" s="12">
        <v>135.63499999999999</v>
      </c>
      <c r="E26" s="6"/>
      <c r="F26" s="6"/>
    </row>
    <row r="27" spans="1:6" x14ac:dyDescent="0.3">
      <c r="A27" t="s">
        <v>68</v>
      </c>
      <c r="B27" s="12">
        <v>42.79</v>
      </c>
      <c r="C27" s="12">
        <v>47.363</v>
      </c>
      <c r="E27" s="6"/>
      <c r="F27" s="6"/>
    </row>
    <row r="28" spans="1:6" x14ac:dyDescent="0.3">
      <c r="A28" t="s">
        <v>4</v>
      </c>
      <c r="B28" s="12">
        <v>44.878</v>
      </c>
      <c r="C28" s="12">
        <v>44.173000000000002</v>
      </c>
      <c r="E28" s="6"/>
      <c r="F28" s="6"/>
    </row>
    <row r="29" spans="1:6" x14ac:dyDescent="0.3">
      <c r="A29" t="s">
        <v>1</v>
      </c>
      <c r="B29" s="12">
        <v>24.632999999999999</v>
      </c>
      <c r="C29" s="12">
        <v>41.866</v>
      </c>
      <c r="E29" s="6"/>
      <c r="F29" s="6"/>
    </row>
    <row r="30" spans="1:6" x14ac:dyDescent="0.3">
      <c r="A30" t="s">
        <v>8</v>
      </c>
      <c r="B30" s="12">
        <v>20.724</v>
      </c>
      <c r="C30" s="12">
        <v>21.789000000000001</v>
      </c>
      <c r="E30" s="6"/>
      <c r="F30" s="6"/>
    </row>
    <row r="31" spans="1:6" x14ac:dyDescent="0.3">
      <c r="A31" t="s">
        <v>5</v>
      </c>
      <c r="B31" s="12">
        <v>17.495999999999999</v>
      </c>
      <c r="C31" s="12">
        <v>13.167999999999999</v>
      </c>
      <c r="E31" s="6"/>
      <c r="F31" s="6"/>
    </row>
    <row r="32" spans="1:6" x14ac:dyDescent="0.3">
      <c r="A32" t="s">
        <v>36</v>
      </c>
      <c r="B32" s="12">
        <v>5.5350000000000001</v>
      </c>
      <c r="C32" s="12">
        <v>5.2430000000000003</v>
      </c>
      <c r="E32" s="6"/>
      <c r="F32" s="6"/>
    </row>
    <row r="33" spans="2:6" x14ac:dyDescent="0.3">
      <c r="B33" s="3"/>
      <c r="C33" s="3"/>
      <c r="E33" s="6"/>
      <c r="F33" s="6"/>
    </row>
    <row r="34" spans="2:6" x14ac:dyDescent="0.3">
      <c r="B34" s="3"/>
      <c r="C34" s="3"/>
      <c r="E34" s="6"/>
      <c r="F34" s="6"/>
    </row>
    <row r="35" spans="2:6" x14ac:dyDescent="0.3">
      <c r="B35" s="3"/>
      <c r="C35" s="3"/>
      <c r="E35" s="6"/>
      <c r="F35" s="6"/>
    </row>
    <row r="36" spans="2:6" x14ac:dyDescent="0.3">
      <c r="B36" s="3"/>
      <c r="C36" s="3"/>
    </row>
    <row r="37" spans="2:6" x14ac:dyDescent="0.3">
      <c r="B37" s="11"/>
      <c r="C37" s="11"/>
    </row>
    <row r="38" spans="2:6" x14ac:dyDescent="0.3">
      <c r="B38" s="11"/>
      <c r="C38" s="11"/>
    </row>
    <row r="39" spans="2:6" x14ac:dyDescent="0.3">
      <c r="B39" s="11"/>
      <c r="C39" s="1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zoomScaleNormal="100" workbookViewId="0"/>
  </sheetViews>
  <sheetFormatPr defaultColWidth="8.88671875" defaultRowHeight="18" x14ac:dyDescent="0.4"/>
  <cols>
    <col min="1" max="1" width="22.109375" style="51" customWidth="1"/>
    <col min="2" max="7" width="11.21875" style="51" customWidth="1"/>
    <col min="8" max="8" width="8.88671875" style="22"/>
  </cols>
  <sheetData>
    <row r="1" spans="1:8" x14ac:dyDescent="0.4">
      <c r="A1" s="51" t="s">
        <v>62</v>
      </c>
    </row>
    <row r="3" spans="1:8" x14ac:dyDescent="0.4">
      <c r="A3" s="72" t="s">
        <v>103</v>
      </c>
      <c r="B3" s="72" t="s">
        <v>58</v>
      </c>
      <c r="C3" s="72"/>
      <c r="D3" s="72"/>
      <c r="E3" s="72" t="s">
        <v>50</v>
      </c>
      <c r="F3" s="72"/>
      <c r="G3" s="72"/>
    </row>
    <row r="4" spans="1:8" s="13" customFormat="1" ht="45" customHeight="1" x14ac:dyDescent="0.4">
      <c r="A4" s="72"/>
      <c r="B4" s="73">
        <v>44197</v>
      </c>
      <c r="C4" s="73">
        <v>45870</v>
      </c>
      <c r="D4" s="73" t="s">
        <v>63</v>
      </c>
      <c r="E4" s="73" t="s">
        <v>51</v>
      </c>
      <c r="F4" s="73" t="s">
        <v>64</v>
      </c>
      <c r="G4" s="73" t="s">
        <v>57</v>
      </c>
      <c r="H4" s="23"/>
    </row>
    <row r="5" spans="1:8" s="13" customFormat="1" x14ac:dyDescent="0.4">
      <c r="A5" s="71"/>
      <c r="B5" s="80"/>
      <c r="C5" s="80"/>
      <c r="D5" s="80"/>
      <c r="E5" s="80"/>
      <c r="F5" s="80"/>
      <c r="G5" s="80"/>
      <c r="H5" s="23"/>
    </row>
    <row r="6" spans="1:8" x14ac:dyDescent="0.4">
      <c r="A6" s="51" t="s">
        <v>29</v>
      </c>
      <c r="B6" s="78">
        <v>58635.38</v>
      </c>
      <c r="C6" s="78">
        <v>80376.38</v>
      </c>
      <c r="D6" s="78">
        <v>138637.38</v>
      </c>
      <c r="E6" s="78">
        <v>21741</v>
      </c>
      <c r="F6" s="78">
        <v>58261</v>
      </c>
      <c r="G6" s="78">
        <v>80002</v>
      </c>
    </row>
    <row r="7" spans="1:8" x14ac:dyDescent="0.4">
      <c r="A7" s="75" t="s">
        <v>128</v>
      </c>
      <c r="B7" s="78">
        <v>15472.029999999999</v>
      </c>
      <c r="C7" s="78">
        <v>20450.03</v>
      </c>
      <c r="D7" s="78">
        <v>30616.03</v>
      </c>
      <c r="E7" s="78">
        <v>4978</v>
      </c>
      <c r="F7" s="78">
        <v>10166</v>
      </c>
      <c r="G7" s="78">
        <v>15144</v>
      </c>
    </row>
    <row r="8" spans="1:8" x14ac:dyDescent="0.4">
      <c r="A8" s="75" t="s">
        <v>129</v>
      </c>
      <c r="B8" s="78">
        <v>1133.23</v>
      </c>
      <c r="C8" s="78">
        <v>1166.23</v>
      </c>
      <c r="D8" s="78">
        <v>1461.23</v>
      </c>
      <c r="E8" s="78">
        <v>33</v>
      </c>
      <c r="F8" s="78">
        <v>295</v>
      </c>
      <c r="G8" s="78">
        <v>328</v>
      </c>
    </row>
    <row r="9" spans="1:8" x14ac:dyDescent="0.4">
      <c r="A9" s="75" t="s">
        <v>130</v>
      </c>
      <c r="B9" s="78">
        <v>5133.32</v>
      </c>
      <c r="C9" s="78">
        <v>6881.32</v>
      </c>
      <c r="D9" s="78">
        <v>10124.32</v>
      </c>
      <c r="E9" s="78">
        <v>1748</v>
      </c>
      <c r="F9" s="78">
        <v>3243</v>
      </c>
      <c r="G9" s="78">
        <v>4991</v>
      </c>
    </row>
    <row r="10" spans="1:8" x14ac:dyDescent="0.4">
      <c r="A10" s="75" t="s">
        <v>131</v>
      </c>
      <c r="B10" s="78">
        <v>316.38</v>
      </c>
      <c r="C10" s="78">
        <v>531.38</v>
      </c>
      <c r="D10" s="78">
        <v>1375.38</v>
      </c>
      <c r="E10" s="78">
        <v>215</v>
      </c>
      <c r="F10" s="78">
        <v>844</v>
      </c>
      <c r="G10" s="78">
        <v>1059</v>
      </c>
    </row>
    <row r="11" spans="1:8" x14ac:dyDescent="0.4">
      <c r="A11" s="75" t="s">
        <v>132</v>
      </c>
      <c r="B11" s="78">
        <v>8889.1</v>
      </c>
      <c r="C11" s="78">
        <v>11871.1</v>
      </c>
      <c r="D11" s="78">
        <v>17655.099999999999</v>
      </c>
      <c r="E11" s="78">
        <v>2982</v>
      </c>
      <c r="F11" s="78">
        <v>5784</v>
      </c>
      <c r="G11" s="78">
        <v>8766</v>
      </c>
    </row>
    <row r="12" spans="1:8" x14ac:dyDescent="0.4">
      <c r="A12" s="75" t="s">
        <v>147</v>
      </c>
      <c r="B12" s="78">
        <v>12539.71</v>
      </c>
      <c r="C12" s="78">
        <v>17521.71</v>
      </c>
      <c r="D12" s="78">
        <v>27803.71</v>
      </c>
      <c r="E12" s="78">
        <v>4982</v>
      </c>
      <c r="F12" s="78">
        <v>10282</v>
      </c>
      <c r="G12" s="78">
        <v>15264</v>
      </c>
    </row>
    <row r="13" spans="1:8" x14ac:dyDescent="0.4">
      <c r="A13" s="75" t="s">
        <v>157</v>
      </c>
      <c r="B13" s="78">
        <v>4272.18</v>
      </c>
      <c r="C13" s="78">
        <v>4721.18</v>
      </c>
      <c r="D13" s="78">
        <v>5418.18</v>
      </c>
      <c r="E13" s="78">
        <v>449</v>
      </c>
      <c r="F13" s="78">
        <v>697</v>
      </c>
      <c r="G13" s="78">
        <v>1146</v>
      </c>
    </row>
    <row r="14" spans="1:8" x14ac:dyDescent="0.4">
      <c r="A14" s="75" t="s">
        <v>133</v>
      </c>
      <c r="B14" s="78">
        <v>3774.6400000000003</v>
      </c>
      <c r="C14" s="78">
        <v>5786.64</v>
      </c>
      <c r="D14" s="78">
        <v>9602.64</v>
      </c>
      <c r="E14" s="78">
        <v>2012</v>
      </c>
      <c r="F14" s="78">
        <v>3816</v>
      </c>
      <c r="G14" s="78">
        <v>5828</v>
      </c>
    </row>
    <row r="15" spans="1:8" x14ac:dyDescent="0.4">
      <c r="A15" s="75" t="s">
        <v>158</v>
      </c>
      <c r="B15" s="78">
        <v>1307.3499999999999</v>
      </c>
      <c r="C15" s="78">
        <v>2085.35</v>
      </c>
      <c r="D15" s="78">
        <v>3267.35</v>
      </c>
      <c r="E15" s="78">
        <v>778</v>
      </c>
      <c r="F15" s="78">
        <v>1182</v>
      </c>
      <c r="G15" s="78">
        <v>1960</v>
      </c>
    </row>
    <row r="16" spans="1:8" x14ac:dyDescent="0.4">
      <c r="A16" s="75" t="s">
        <v>134</v>
      </c>
      <c r="B16" s="78">
        <v>3185.54</v>
      </c>
      <c r="C16" s="78">
        <v>4928.54</v>
      </c>
      <c r="D16" s="78">
        <v>9515.5400000000009</v>
      </c>
      <c r="E16" s="78">
        <v>1743</v>
      </c>
      <c r="F16" s="78">
        <v>4587</v>
      </c>
      <c r="G16" s="78">
        <v>6330</v>
      </c>
    </row>
    <row r="17" spans="1:7" x14ac:dyDescent="0.4">
      <c r="A17" s="75" t="s">
        <v>148</v>
      </c>
      <c r="B17" s="78">
        <v>7472.2999999999993</v>
      </c>
      <c r="C17" s="78">
        <v>11375.3</v>
      </c>
      <c r="D17" s="78">
        <v>20581.3</v>
      </c>
      <c r="E17" s="78">
        <v>3903</v>
      </c>
      <c r="F17" s="78">
        <v>9206</v>
      </c>
      <c r="G17" s="78">
        <v>13109</v>
      </c>
    </row>
    <row r="18" spans="1:7" x14ac:dyDescent="0.4">
      <c r="A18" s="75" t="s">
        <v>135</v>
      </c>
      <c r="B18" s="78">
        <v>2563.64</v>
      </c>
      <c r="C18" s="78">
        <v>3291.64</v>
      </c>
      <c r="D18" s="78">
        <v>6813.6399999999994</v>
      </c>
      <c r="E18" s="78">
        <v>728</v>
      </c>
      <c r="F18" s="78">
        <v>3522</v>
      </c>
      <c r="G18" s="78">
        <v>4250</v>
      </c>
    </row>
    <row r="19" spans="1:7" x14ac:dyDescent="0.4">
      <c r="A19" s="75" t="s">
        <v>136</v>
      </c>
      <c r="B19" s="78">
        <v>1254.19</v>
      </c>
      <c r="C19" s="78">
        <v>1540.19</v>
      </c>
      <c r="D19" s="78">
        <v>3010.19</v>
      </c>
      <c r="E19" s="78">
        <v>286</v>
      </c>
      <c r="F19" s="78">
        <v>1470</v>
      </c>
      <c r="G19" s="78">
        <v>1756</v>
      </c>
    </row>
    <row r="20" spans="1:7" x14ac:dyDescent="0.4">
      <c r="A20" s="75" t="s">
        <v>137</v>
      </c>
      <c r="B20" s="78">
        <v>1475.06</v>
      </c>
      <c r="C20" s="78">
        <v>1980.06</v>
      </c>
      <c r="D20" s="78">
        <v>3821.06</v>
      </c>
      <c r="E20" s="78">
        <v>505</v>
      </c>
      <c r="F20" s="78">
        <v>1841</v>
      </c>
      <c r="G20" s="78">
        <v>2346</v>
      </c>
    </row>
    <row r="21" spans="1:7" x14ac:dyDescent="0.4">
      <c r="A21" s="75" t="s">
        <v>138</v>
      </c>
      <c r="B21" s="78">
        <v>2179.41</v>
      </c>
      <c r="C21" s="78">
        <v>4563.41</v>
      </c>
      <c r="D21" s="78">
        <v>6936.41</v>
      </c>
      <c r="E21" s="78">
        <v>2384</v>
      </c>
      <c r="F21" s="78">
        <v>2373</v>
      </c>
      <c r="G21" s="78">
        <v>4757</v>
      </c>
    </row>
    <row r="22" spans="1:7" x14ac:dyDescent="0.4">
      <c r="A22" s="75" t="s">
        <v>149</v>
      </c>
      <c r="B22" s="78">
        <v>23151.340000000004</v>
      </c>
      <c r="C22" s="78">
        <v>31029.340000000004</v>
      </c>
      <c r="D22" s="78">
        <v>59636.340000000004</v>
      </c>
      <c r="E22" s="78">
        <v>7878</v>
      </c>
      <c r="F22" s="78">
        <v>28607</v>
      </c>
      <c r="G22" s="78">
        <v>36485</v>
      </c>
    </row>
    <row r="23" spans="1:7" x14ac:dyDescent="0.4">
      <c r="A23" s="75" t="s">
        <v>139</v>
      </c>
      <c r="B23" s="78">
        <v>2188.85</v>
      </c>
      <c r="C23" s="78">
        <v>2660.85</v>
      </c>
      <c r="D23" s="78">
        <v>4280.8500000000004</v>
      </c>
      <c r="E23" s="78">
        <v>472</v>
      </c>
      <c r="F23" s="78">
        <v>1620</v>
      </c>
      <c r="G23" s="78">
        <v>2092</v>
      </c>
    </row>
    <row r="24" spans="1:7" x14ac:dyDescent="0.4">
      <c r="A24" s="75" t="s">
        <v>140</v>
      </c>
      <c r="B24" s="78">
        <v>3256.8900000000003</v>
      </c>
      <c r="C24" s="78">
        <v>4535.8900000000003</v>
      </c>
      <c r="D24" s="78">
        <v>7232.89</v>
      </c>
      <c r="E24" s="78">
        <v>1279</v>
      </c>
      <c r="F24" s="78">
        <v>2697</v>
      </c>
      <c r="G24" s="78">
        <v>3976</v>
      </c>
    </row>
    <row r="25" spans="1:7" x14ac:dyDescent="0.4">
      <c r="A25" s="75" t="s">
        <v>141</v>
      </c>
      <c r="B25" s="78">
        <v>681.68</v>
      </c>
      <c r="C25" s="78">
        <v>812.68</v>
      </c>
      <c r="D25" s="78">
        <v>1684.6799999999998</v>
      </c>
      <c r="E25" s="78">
        <v>131</v>
      </c>
      <c r="F25" s="78">
        <v>872</v>
      </c>
      <c r="G25" s="78">
        <v>1003</v>
      </c>
    </row>
    <row r="26" spans="1:7" x14ac:dyDescent="0.4">
      <c r="A26" s="75" t="s">
        <v>142</v>
      </c>
      <c r="B26" s="78">
        <v>5902.46</v>
      </c>
      <c r="C26" s="78">
        <v>7844.46</v>
      </c>
      <c r="D26" s="78">
        <v>13289.46</v>
      </c>
      <c r="E26" s="78">
        <v>1942</v>
      </c>
      <c r="F26" s="78">
        <v>5445</v>
      </c>
      <c r="G26" s="78">
        <v>7387</v>
      </c>
    </row>
    <row r="27" spans="1:7" x14ac:dyDescent="0.4">
      <c r="A27" s="75" t="s">
        <v>143</v>
      </c>
      <c r="B27" s="78">
        <v>1924.96</v>
      </c>
      <c r="C27" s="78">
        <v>2437.96</v>
      </c>
      <c r="D27" s="78">
        <v>4029.96</v>
      </c>
      <c r="E27" s="78">
        <v>513</v>
      </c>
      <c r="F27" s="78">
        <v>1592</v>
      </c>
      <c r="G27" s="78">
        <v>2105</v>
      </c>
    </row>
    <row r="28" spans="1:7" x14ac:dyDescent="0.4">
      <c r="A28" s="75" t="s">
        <v>144</v>
      </c>
      <c r="B28" s="78">
        <v>2800.43</v>
      </c>
      <c r="C28" s="78">
        <v>3261.43</v>
      </c>
      <c r="D28" s="78">
        <v>5973.43</v>
      </c>
      <c r="E28" s="78">
        <v>461</v>
      </c>
      <c r="F28" s="78">
        <v>2712</v>
      </c>
      <c r="G28" s="78">
        <v>3173</v>
      </c>
    </row>
    <row r="29" spans="1:7" x14ac:dyDescent="0.4">
      <c r="A29" s="75" t="s">
        <v>145</v>
      </c>
      <c r="B29" s="78">
        <v>3656.74</v>
      </c>
      <c r="C29" s="78">
        <v>5676.74</v>
      </c>
      <c r="D29" s="78">
        <v>14141.74</v>
      </c>
      <c r="E29" s="78">
        <v>2020</v>
      </c>
      <c r="F29" s="78">
        <v>8465</v>
      </c>
      <c r="G29" s="78">
        <v>10485</v>
      </c>
    </row>
    <row r="30" spans="1:7" x14ac:dyDescent="0.4">
      <c r="A30" s="76" t="s">
        <v>146</v>
      </c>
      <c r="B30" s="79">
        <v>2739.33</v>
      </c>
      <c r="C30" s="79">
        <v>3799.33</v>
      </c>
      <c r="D30" s="79">
        <v>9003.33</v>
      </c>
      <c r="E30" s="79">
        <v>1060</v>
      </c>
      <c r="F30" s="79">
        <v>5204</v>
      </c>
      <c r="G30" s="79">
        <v>6264</v>
      </c>
    </row>
    <row r="31" spans="1:7" x14ac:dyDescent="0.4">
      <c r="A31" s="51" t="s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X38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19.109375" bestFit="1" customWidth="1"/>
  </cols>
  <sheetData>
    <row r="2" spans="1:24" ht="18" x14ac:dyDescent="0.4">
      <c r="A2" s="51" t="s">
        <v>101</v>
      </c>
    </row>
    <row r="3" spans="1:24" ht="18" x14ac:dyDescent="0.4">
      <c r="A3" s="51" t="s">
        <v>118</v>
      </c>
    </row>
    <row r="4" spans="1:24" x14ac:dyDescent="0.3">
      <c r="X4" t="s">
        <v>32</v>
      </c>
    </row>
    <row r="5" spans="1:24" x14ac:dyDescent="0.3">
      <c r="W5" t="s">
        <v>27</v>
      </c>
      <c r="X5" s="11">
        <v>22.562141491395792</v>
      </c>
    </row>
    <row r="6" spans="1:24" x14ac:dyDescent="0.3">
      <c r="W6" t="s">
        <v>26</v>
      </c>
      <c r="X6" s="11">
        <v>24.370546318289787</v>
      </c>
    </row>
    <row r="7" spans="1:24" x14ac:dyDescent="0.3">
      <c r="W7" t="s">
        <v>25</v>
      </c>
      <c r="X7" s="11">
        <v>14.52883706271667</v>
      </c>
    </row>
    <row r="8" spans="1:24" x14ac:dyDescent="0.3">
      <c r="W8" t="s">
        <v>24</v>
      </c>
      <c r="X8" s="11">
        <v>32.168008048289735</v>
      </c>
    </row>
    <row r="9" spans="1:24" x14ac:dyDescent="0.3">
      <c r="W9" t="s">
        <v>23</v>
      </c>
      <c r="X9" s="11">
        <v>27.535545023696685</v>
      </c>
    </row>
    <row r="10" spans="1:24" x14ac:dyDescent="0.3">
      <c r="W10" t="s">
        <v>22</v>
      </c>
      <c r="X10" s="11">
        <v>39.693877551020407</v>
      </c>
    </row>
    <row r="11" spans="1:24" x14ac:dyDescent="0.3">
      <c r="W11" t="s">
        <v>21</v>
      </c>
      <c r="X11" s="11">
        <v>50.115619087660292</v>
      </c>
    </row>
    <row r="12" spans="1:24" ht="15.6" x14ac:dyDescent="0.3">
      <c r="W12" t="s">
        <v>20</v>
      </c>
      <c r="X12" s="14">
        <v>20.302171860245515</v>
      </c>
    </row>
    <row r="13" spans="1:24" x14ac:dyDescent="0.3">
      <c r="W13" t="s">
        <v>19</v>
      </c>
      <c r="X13" s="11">
        <v>34.017796030116358</v>
      </c>
    </row>
    <row r="14" spans="1:24" x14ac:dyDescent="0.3">
      <c r="W14" t="s">
        <v>18</v>
      </c>
      <c r="X14" s="11">
        <v>21.526001705029838</v>
      </c>
    </row>
    <row r="15" spans="1:24" x14ac:dyDescent="0.3">
      <c r="W15" t="s">
        <v>17</v>
      </c>
      <c r="X15" s="11">
        <v>13.060817547357924</v>
      </c>
    </row>
    <row r="16" spans="1:24" x14ac:dyDescent="0.3">
      <c r="W16" t="s">
        <v>16</v>
      </c>
      <c r="X16" s="11">
        <v>35.023041474654377</v>
      </c>
    </row>
    <row r="17" spans="23:24" x14ac:dyDescent="0.3">
      <c r="W17" t="s">
        <v>15</v>
      </c>
      <c r="X17" s="11">
        <v>26.289427372410994</v>
      </c>
    </row>
    <row r="18" spans="23:24" x14ac:dyDescent="0.3">
      <c r="W18" t="s">
        <v>14</v>
      </c>
      <c r="X18" s="11">
        <v>16.922094508301406</v>
      </c>
    </row>
    <row r="19" spans="23:24" x14ac:dyDescent="0.3">
      <c r="W19" t="s">
        <v>13</v>
      </c>
      <c r="X19" s="11">
        <v>19.265617548879352</v>
      </c>
    </row>
    <row r="20" spans="23:24" x14ac:dyDescent="0.3">
      <c r="W20" t="s">
        <v>12</v>
      </c>
      <c r="X20" s="11">
        <v>17.129411764705882</v>
      </c>
    </row>
    <row r="21" spans="23:24" x14ac:dyDescent="0.3">
      <c r="W21" t="s">
        <v>11</v>
      </c>
      <c r="X21" s="11">
        <v>39.179755671902264</v>
      </c>
    </row>
    <row r="22" spans="23:24" x14ac:dyDescent="0.3">
      <c r="W22" t="s">
        <v>10</v>
      </c>
      <c r="X22" s="11">
        <v>16.287015945330296</v>
      </c>
    </row>
    <row r="23" spans="23:24" x14ac:dyDescent="0.3">
      <c r="W23" t="s">
        <v>33</v>
      </c>
      <c r="X23" s="11">
        <v>10.060975609756099</v>
      </c>
    </row>
    <row r="24" spans="23:24" x14ac:dyDescent="0.3">
      <c r="W24" t="s">
        <v>7</v>
      </c>
      <c r="X24" s="11">
        <v>34.522992450240217</v>
      </c>
    </row>
    <row r="25" spans="23:24" x14ac:dyDescent="0.3">
      <c r="W25" t="s">
        <v>34</v>
      </c>
      <c r="X25" s="11">
        <v>27.175570610734734</v>
      </c>
    </row>
    <row r="38" spans="1:1" ht="18" x14ac:dyDescent="0.4">
      <c r="A38" s="51" t="s">
        <v>102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31"/>
  <sheetViews>
    <sheetView zoomScaleNormal="100" workbookViewId="0">
      <selection activeCell="N11" sqref="N11"/>
    </sheetView>
  </sheetViews>
  <sheetFormatPr defaultColWidth="8.88671875" defaultRowHeight="18" x14ac:dyDescent="0.4"/>
  <cols>
    <col min="1" max="1" width="22.33203125" style="51" customWidth="1"/>
    <col min="2" max="7" width="10.33203125" style="51" customWidth="1"/>
    <col min="8" max="8" width="10.33203125" style="22" customWidth="1"/>
    <col min="9" max="12" width="10.33203125" customWidth="1"/>
  </cols>
  <sheetData>
    <row r="2" spans="1:13" x14ac:dyDescent="0.4">
      <c r="A2" s="51" t="s">
        <v>160</v>
      </c>
    </row>
    <row r="3" spans="1:13" x14ac:dyDescent="0.4">
      <c r="A3" s="54"/>
      <c r="B3" s="54"/>
      <c r="C3" s="54"/>
      <c r="D3" s="54"/>
      <c r="E3" s="54"/>
      <c r="F3" s="54"/>
      <c r="G3" s="54"/>
      <c r="J3" s="4"/>
      <c r="K3" s="4"/>
      <c r="L3" s="4"/>
      <c r="M3" s="4"/>
    </row>
    <row r="4" spans="1:13" x14ac:dyDescent="0.4">
      <c r="A4" s="81" t="s">
        <v>103</v>
      </c>
      <c r="B4" s="82" t="s">
        <v>58</v>
      </c>
      <c r="C4" s="82"/>
      <c r="D4" s="82"/>
      <c r="E4" s="82"/>
      <c r="F4" s="82"/>
      <c r="G4" s="82"/>
    </row>
    <row r="5" spans="1:13" x14ac:dyDescent="0.4">
      <c r="A5" s="83"/>
      <c r="B5" s="84" t="s">
        <v>1</v>
      </c>
      <c r="C5" s="84" t="s">
        <v>8</v>
      </c>
      <c r="D5" s="84" t="s">
        <v>4</v>
      </c>
      <c r="E5" s="84" t="s">
        <v>3</v>
      </c>
      <c r="F5" s="84" t="s">
        <v>36</v>
      </c>
      <c r="G5" s="84" t="s">
        <v>34</v>
      </c>
    </row>
    <row r="6" spans="1:13" x14ac:dyDescent="0.4">
      <c r="A6" s="51" t="s">
        <v>29</v>
      </c>
      <c r="B6" s="74">
        <v>40756.07</v>
      </c>
      <c r="C6" s="74">
        <v>13357.7</v>
      </c>
      <c r="D6" s="74">
        <v>21329.93</v>
      </c>
      <c r="E6" s="74">
        <v>3977.79</v>
      </c>
      <c r="F6" s="74">
        <v>954.89</v>
      </c>
      <c r="G6" s="74">
        <v>80376.38</v>
      </c>
      <c r="H6" s="24"/>
      <c r="J6" s="1"/>
    </row>
    <row r="7" spans="1:13" x14ac:dyDescent="0.4">
      <c r="A7" s="75" t="s">
        <v>128</v>
      </c>
      <c r="B7" s="74">
        <v>9191.65</v>
      </c>
      <c r="C7" s="74">
        <v>166.71</v>
      </c>
      <c r="D7" s="74">
        <v>9917.619999999999</v>
      </c>
      <c r="E7" s="74">
        <v>1174.06</v>
      </c>
      <c r="F7" s="74">
        <v>0</v>
      </c>
      <c r="G7" s="74">
        <v>20450.04</v>
      </c>
    </row>
    <row r="8" spans="1:13" x14ac:dyDescent="0.4">
      <c r="A8" s="75" t="s">
        <v>129</v>
      </c>
      <c r="B8" s="74">
        <v>42.23</v>
      </c>
      <c r="C8" s="74">
        <v>2.58</v>
      </c>
      <c r="D8" s="74">
        <v>1118.8</v>
      </c>
      <c r="E8" s="74">
        <v>2.62</v>
      </c>
      <c r="F8" s="74">
        <v>0</v>
      </c>
      <c r="G8" s="74">
        <v>1166.2299999999998</v>
      </c>
    </row>
    <row r="9" spans="1:13" x14ac:dyDescent="0.4">
      <c r="A9" s="75" t="s">
        <v>130</v>
      </c>
      <c r="B9" s="74">
        <v>3432.51</v>
      </c>
      <c r="C9" s="74">
        <v>23.82</v>
      </c>
      <c r="D9" s="74">
        <v>3077.15</v>
      </c>
      <c r="E9" s="74">
        <v>347.85</v>
      </c>
      <c r="F9" s="74">
        <v>0</v>
      </c>
      <c r="G9" s="74">
        <v>6881.3300000000008</v>
      </c>
    </row>
    <row r="10" spans="1:13" x14ac:dyDescent="0.4">
      <c r="A10" s="75" t="s">
        <v>131</v>
      </c>
      <c r="B10" s="74">
        <v>263.05</v>
      </c>
      <c r="C10" s="74">
        <v>140.25</v>
      </c>
      <c r="D10" s="74">
        <v>113.17</v>
      </c>
      <c r="E10" s="74">
        <v>14.91</v>
      </c>
      <c r="F10" s="74">
        <v>0</v>
      </c>
      <c r="G10" s="74">
        <v>531.38</v>
      </c>
    </row>
    <row r="11" spans="1:13" x14ac:dyDescent="0.4">
      <c r="A11" s="75" t="s">
        <v>132</v>
      </c>
      <c r="B11" s="74">
        <v>5453.86</v>
      </c>
      <c r="C11" s="74">
        <v>0.06</v>
      </c>
      <c r="D11" s="74">
        <v>5608.5</v>
      </c>
      <c r="E11" s="74">
        <v>808.68</v>
      </c>
      <c r="F11" s="74">
        <v>0</v>
      </c>
      <c r="G11" s="74">
        <v>11871.1</v>
      </c>
    </row>
    <row r="12" spans="1:13" x14ac:dyDescent="0.4">
      <c r="A12" s="75" t="s">
        <v>147</v>
      </c>
      <c r="B12" s="74">
        <v>10171.92</v>
      </c>
      <c r="C12" s="74">
        <v>58.68</v>
      </c>
      <c r="D12" s="74">
        <v>6151.2800000000007</v>
      </c>
      <c r="E12" s="74">
        <v>1139.82</v>
      </c>
      <c r="F12" s="74">
        <v>0</v>
      </c>
      <c r="G12" s="74">
        <v>17521.7</v>
      </c>
    </row>
    <row r="13" spans="1:13" x14ac:dyDescent="0.4">
      <c r="A13" s="75" t="s">
        <v>159</v>
      </c>
      <c r="B13" s="74">
        <v>865.73</v>
      </c>
      <c r="C13" s="74">
        <v>0.35</v>
      </c>
      <c r="D13" s="74">
        <v>3756.55</v>
      </c>
      <c r="E13" s="74">
        <v>98.55</v>
      </c>
      <c r="F13" s="74">
        <v>0</v>
      </c>
      <c r="G13" s="74">
        <v>4721.18</v>
      </c>
    </row>
    <row r="14" spans="1:13" x14ac:dyDescent="0.4">
      <c r="A14" s="75" t="s">
        <v>133</v>
      </c>
      <c r="B14" s="74">
        <v>4089.68</v>
      </c>
      <c r="C14" s="74">
        <v>13.43</v>
      </c>
      <c r="D14" s="74">
        <v>1366.57</v>
      </c>
      <c r="E14" s="74">
        <v>316.95</v>
      </c>
      <c r="F14" s="74">
        <v>0</v>
      </c>
      <c r="G14" s="74">
        <v>5786.6299999999992</v>
      </c>
    </row>
    <row r="15" spans="1:13" x14ac:dyDescent="0.4">
      <c r="A15" s="75" t="s">
        <v>158</v>
      </c>
      <c r="B15" s="74">
        <v>1330.19</v>
      </c>
      <c r="C15" s="74">
        <v>0.02</v>
      </c>
      <c r="D15" s="74">
        <v>618.1</v>
      </c>
      <c r="E15" s="74">
        <v>137.04</v>
      </c>
      <c r="F15" s="74">
        <v>0</v>
      </c>
      <c r="G15" s="74">
        <v>2085.35</v>
      </c>
    </row>
    <row r="16" spans="1:13" x14ac:dyDescent="0.4">
      <c r="A16" s="75" t="s">
        <v>134</v>
      </c>
      <c r="B16" s="74">
        <v>3886.32</v>
      </c>
      <c r="C16" s="74">
        <v>44.88</v>
      </c>
      <c r="D16" s="74">
        <v>410.06</v>
      </c>
      <c r="E16" s="74">
        <v>587.28</v>
      </c>
      <c r="F16" s="74">
        <v>0</v>
      </c>
      <c r="G16" s="74">
        <v>4928.54</v>
      </c>
    </row>
    <row r="17" spans="1:13" x14ac:dyDescent="0.4">
      <c r="A17" s="75" t="s">
        <v>148</v>
      </c>
      <c r="B17" s="74">
        <v>7830.99</v>
      </c>
      <c r="C17" s="74">
        <v>246.26</v>
      </c>
      <c r="D17" s="74">
        <v>1925.46</v>
      </c>
      <c r="E17" s="74">
        <v>417.7</v>
      </c>
      <c r="F17" s="74">
        <v>954.89</v>
      </c>
      <c r="G17" s="74">
        <v>11375.3</v>
      </c>
    </row>
    <row r="18" spans="1:13" x14ac:dyDescent="0.4">
      <c r="A18" s="75" t="s">
        <v>135</v>
      </c>
      <c r="B18" s="74">
        <v>1610.43</v>
      </c>
      <c r="C18" s="74">
        <v>143.94</v>
      </c>
      <c r="D18" s="74">
        <v>435.35</v>
      </c>
      <c r="E18" s="74">
        <v>147.03</v>
      </c>
      <c r="F18" s="74">
        <v>954.89</v>
      </c>
      <c r="G18" s="74">
        <v>3291.6400000000003</v>
      </c>
    </row>
    <row r="19" spans="1:13" x14ac:dyDescent="0.4">
      <c r="A19" s="75" t="s">
        <v>136</v>
      </c>
      <c r="B19" s="74">
        <v>786.43</v>
      </c>
      <c r="C19" s="74">
        <v>3.98</v>
      </c>
      <c r="D19" s="74">
        <v>698.09</v>
      </c>
      <c r="E19" s="74">
        <v>51.69</v>
      </c>
      <c r="F19" s="74">
        <v>0</v>
      </c>
      <c r="G19" s="74">
        <v>1540.19</v>
      </c>
    </row>
    <row r="20" spans="1:13" x14ac:dyDescent="0.4">
      <c r="A20" s="75" t="s">
        <v>137</v>
      </c>
      <c r="B20" s="74">
        <v>1619.8</v>
      </c>
      <c r="C20" s="74">
        <v>20.100000000000001</v>
      </c>
      <c r="D20" s="74">
        <v>305.93</v>
      </c>
      <c r="E20" s="74">
        <v>34.229999999999997</v>
      </c>
      <c r="F20" s="74">
        <v>0</v>
      </c>
      <c r="G20" s="74">
        <v>1980.06</v>
      </c>
    </row>
    <row r="21" spans="1:13" x14ac:dyDescent="0.4">
      <c r="A21" s="75" t="s">
        <v>138</v>
      </c>
      <c r="B21" s="74">
        <v>3814.33</v>
      </c>
      <c r="C21" s="74">
        <v>78.239999999999995</v>
      </c>
      <c r="D21" s="74">
        <v>486.09</v>
      </c>
      <c r="E21" s="74">
        <v>184.75</v>
      </c>
      <c r="F21" s="74">
        <v>0</v>
      </c>
      <c r="G21" s="74">
        <v>4563.41</v>
      </c>
    </row>
    <row r="22" spans="1:13" x14ac:dyDescent="0.4">
      <c r="A22" s="75" t="s">
        <v>149</v>
      </c>
      <c r="B22" s="74">
        <v>13561.51</v>
      </c>
      <c r="C22" s="74">
        <v>12886.050000000001</v>
      </c>
      <c r="D22" s="74">
        <v>3335.5699999999997</v>
      </c>
      <c r="E22" s="74">
        <v>1246.21</v>
      </c>
      <c r="F22" s="74">
        <v>0</v>
      </c>
      <c r="G22" s="74">
        <v>31029.340000000004</v>
      </c>
    </row>
    <row r="23" spans="1:13" x14ac:dyDescent="0.4">
      <c r="A23" s="75" t="s">
        <v>139</v>
      </c>
      <c r="B23" s="74">
        <v>1223.31</v>
      </c>
      <c r="C23" s="74">
        <v>276.39999999999998</v>
      </c>
      <c r="D23" s="74">
        <v>1129.6199999999999</v>
      </c>
      <c r="E23" s="74">
        <v>31.52</v>
      </c>
      <c r="F23" s="74">
        <v>0</v>
      </c>
      <c r="G23" s="74">
        <v>2660.85</v>
      </c>
    </row>
    <row r="24" spans="1:13" x14ac:dyDescent="0.4">
      <c r="A24" s="75" t="s">
        <v>140</v>
      </c>
      <c r="B24" s="74">
        <v>1710.9</v>
      </c>
      <c r="C24" s="74">
        <v>2178.5</v>
      </c>
      <c r="D24" s="74">
        <v>382.53</v>
      </c>
      <c r="E24" s="74">
        <v>263.95999999999998</v>
      </c>
      <c r="F24" s="74">
        <v>0</v>
      </c>
      <c r="G24" s="74">
        <v>4535.8900000000003</v>
      </c>
    </row>
    <row r="25" spans="1:13" x14ac:dyDescent="0.4">
      <c r="A25" s="75" t="s">
        <v>141</v>
      </c>
      <c r="B25" s="74">
        <v>276.33999999999997</v>
      </c>
      <c r="C25" s="74">
        <v>406.99</v>
      </c>
      <c r="D25" s="74">
        <v>93.92</v>
      </c>
      <c r="E25" s="74">
        <v>35.43</v>
      </c>
      <c r="F25" s="74">
        <v>0</v>
      </c>
      <c r="G25" s="74">
        <v>812.67999999999984</v>
      </c>
    </row>
    <row r="26" spans="1:13" x14ac:dyDescent="0.4">
      <c r="A26" s="75" t="s">
        <v>142</v>
      </c>
      <c r="B26" s="74">
        <v>3937.62</v>
      </c>
      <c r="C26" s="74">
        <v>3536.72</v>
      </c>
      <c r="D26" s="74">
        <v>4.08</v>
      </c>
      <c r="E26" s="74">
        <v>366.04</v>
      </c>
      <c r="F26" s="74">
        <v>0</v>
      </c>
      <c r="G26" s="74">
        <v>7844.46</v>
      </c>
    </row>
    <row r="27" spans="1:13" x14ac:dyDescent="0.4">
      <c r="A27" s="75" t="s">
        <v>143</v>
      </c>
      <c r="B27" s="74">
        <v>651.85</v>
      </c>
      <c r="C27" s="74">
        <v>1544.05</v>
      </c>
      <c r="D27" s="74">
        <v>148.75</v>
      </c>
      <c r="E27" s="74">
        <v>93.32</v>
      </c>
      <c r="F27" s="74">
        <v>0</v>
      </c>
      <c r="G27" s="74">
        <v>2437.9700000000003</v>
      </c>
    </row>
    <row r="28" spans="1:13" x14ac:dyDescent="0.4">
      <c r="A28" s="75" t="s">
        <v>144</v>
      </c>
      <c r="B28" s="74">
        <v>910.09</v>
      </c>
      <c r="C28" s="74">
        <v>1249.06</v>
      </c>
      <c r="D28" s="74">
        <v>883.75</v>
      </c>
      <c r="E28" s="74">
        <v>218.53</v>
      </c>
      <c r="F28" s="74">
        <v>0</v>
      </c>
      <c r="G28" s="74">
        <v>3261.4300000000003</v>
      </c>
    </row>
    <row r="29" spans="1:13" x14ac:dyDescent="0.4">
      <c r="A29" s="75" t="s">
        <v>145</v>
      </c>
      <c r="B29" s="74">
        <v>2932.75</v>
      </c>
      <c r="C29" s="74">
        <v>2484</v>
      </c>
      <c r="D29" s="74">
        <v>155.80000000000001</v>
      </c>
      <c r="E29" s="74">
        <v>104.19</v>
      </c>
      <c r="F29" s="74">
        <v>0</v>
      </c>
      <c r="G29" s="74">
        <v>5676.74</v>
      </c>
    </row>
    <row r="30" spans="1:13" x14ac:dyDescent="0.4">
      <c r="A30" s="76" t="s">
        <v>146</v>
      </c>
      <c r="B30" s="77">
        <v>1918.65</v>
      </c>
      <c r="C30" s="77">
        <v>1210.33</v>
      </c>
      <c r="D30" s="77">
        <v>537.12</v>
      </c>
      <c r="E30" s="77">
        <v>133.22</v>
      </c>
      <c r="F30" s="77">
        <v>0</v>
      </c>
      <c r="G30" s="77">
        <v>3799.3199999999997</v>
      </c>
    </row>
    <row r="31" spans="1:13" x14ac:dyDescent="0.4">
      <c r="A31" s="51" t="s">
        <v>100</v>
      </c>
      <c r="J31" s="4"/>
      <c r="K31" s="4"/>
      <c r="L31" s="4"/>
      <c r="M31" s="4"/>
    </row>
  </sheetData>
  <mergeCells count="2">
    <mergeCell ref="B4:G4"/>
    <mergeCell ref="A4:A5"/>
  </mergeCells>
  <conditionalFormatting sqref="H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indice</vt:lpstr>
      <vt:lpstr>Figura 1</vt:lpstr>
      <vt:lpstr>Tabella 1</vt:lpstr>
      <vt:lpstr>Tabella 2</vt:lpstr>
      <vt:lpstr>Figura 2</vt:lpstr>
      <vt:lpstr>Figura 3</vt:lpstr>
      <vt:lpstr>Tabella 3 </vt:lpstr>
      <vt:lpstr>Figura 4</vt:lpstr>
      <vt:lpstr>Tabella 4</vt:lpstr>
      <vt:lpstr>Tabella 5</vt:lpstr>
      <vt:lpstr>Tabella 6</vt:lpstr>
      <vt:lpstr>Tabella 7</vt:lpstr>
      <vt:lpstr>Tabella 8</vt:lpstr>
      <vt:lpstr>Tabella 9</vt:lpstr>
      <vt:lpstr>Figura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Cucignatto</dc:creator>
  <cp:lastModifiedBy>fabrizio greggi</cp:lastModifiedBy>
  <dcterms:created xsi:type="dcterms:W3CDTF">2025-06-16T13:29:14Z</dcterms:created>
  <dcterms:modified xsi:type="dcterms:W3CDTF">2025-11-10T12:34:29Z</dcterms:modified>
</cp:coreProperties>
</file>